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חוברת_עבודה_זו" defaultThemeVersion="153222"/>
  <mc:AlternateContent xmlns:mc="http://schemas.openxmlformats.org/markup-compatibility/2006">
    <mc:Choice Requires="x15">
      <x15ac:absPath xmlns:x15ac="http://schemas.microsoft.com/office/spreadsheetml/2010/11/ac" url="Z:\חומר מקצועי\תמחיר שעות ללקוחות\"/>
    </mc:Choice>
  </mc:AlternateContent>
  <workbookProtection workbookAlgorithmName="SHA-512" workbookHashValue="rQTnMHelKe+iRXIHp8wHhbmP7DzT5KYmYOWnTndBfWvDuOFdtjTkO2AWrkiSkE/hzuEwFSttwml4arbUXa360w==" workbookSaltValue="72I4NtMXWVmZcJ4K8YvBcA==" workbookSpinCount="100000" lockStructure="1"/>
  <bookViews>
    <workbookView xWindow="0" yWindow="0" windowWidth="28800" windowHeight="12330"/>
  </bookViews>
  <sheets>
    <sheet name="תחשיב תמחיר לעסק עם אדם יחיד" sheetId="1" r:id="rId1"/>
    <sheet name="גיליון2" sheetId="2" state="hidden" r:id="rId2"/>
  </sheets>
  <definedNames>
    <definedName name="DAY">גיליון2!$C$39</definedName>
    <definedName name="Month">גיליון2!$D$39</definedName>
    <definedName name="_xlnm.Print_Area" localSheetId="0">'תחשיב תמחיר לעסק עם אדם יחיד'!$A$2:$I$53</definedName>
    <definedName name="YEAR">גיליון2!$E$39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1" l="1"/>
  <c r="L10" i="1" s="1"/>
  <c r="G17" i="1"/>
  <c r="G9" i="1"/>
  <c r="L9" i="1" s="1"/>
  <c r="C39" i="2" l="1"/>
  <c r="F36" i="1" l="1"/>
  <c r="G23" i="1"/>
  <c r="L23" i="1" s="1"/>
  <c r="C7" i="1" l="1"/>
  <c r="P7" i="2"/>
  <c r="E39" i="2"/>
  <c r="D39" i="2"/>
  <c r="B6" i="1" l="1"/>
  <c r="G25" i="1" l="1"/>
  <c r="G26" i="1"/>
  <c r="G15" i="1"/>
  <c r="G22" i="1"/>
  <c r="G19" i="1" l="1"/>
  <c r="G18" i="1"/>
  <c r="G29" i="1" l="1"/>
  <c r="G13" i="1"/>
  <c r="B38" i="2" l="1"/>
  <c r="B41" i="2" s="1"/>
  <c r="H15" i="2" l="1"/>
  <c r="H7" i="2"/>
  <c r="H8" i="2"/>
  <c r="H9" i="2"/>
  <c r="H10" i="2"/>
  <c r="H11" i="2"/>
  <c r="H12" i="2"/>
  <c r="H13" i="2"/>
  <c r="H14" i="2"/>
  <c r="H6" i="2"/>
  <c r="B7" i="2" l="1"/>
  <c r="B8" i="2"/>
  <c r="B9" i="2"/>
  <c r="G9" i="2" s="1"/>
  <c r="B10" i="2"/>
  <c r="B11" i="2"/>
  <c r="B12" i="2"/>
  <c r="B13" i="2"/>
  <c r="B14" i="2"/>
  <c r="B15" i="2"/>
  <c r="B6" i="2"/>
  <c r="G13" i="2" l="1"/>
  <c r="G6" i="2"/>
  <c r="G8" i="2"/>
  <c r="G11" i="2"/>
  <c r="G7" i="2"/>
  <c r="G12" i="2"/>
  <c r="G15" i="2"/>
  <c r="G14" i="2"/>
  <c r="G10" i="2"/>
  <c r="G20" i="1"/>
  <c r="G27" i="1"/>
  <c r="F41" i="1"/>
  <c r="G36" i="1"/>
  <c r="L36" i="1" s="1"/>
  <c r="C18" i="2"/>
  <c r="A23" i="2" s="1"/>
  <c r="A27" i="2" l="1"/>
  <c r="B27" i="2" s="1"/>
  <c r="E23" i="2"/>
  <c r="F23" i="2"/>
  <c r="B23" i="2"/>
  <c r="A24" i="2"/>
  <c r="D23" i="2"/>
  <c r="C23" i="2"/>
  <c r="C27" i="2" l="1"/>
  <c r="D27" i="2"/>
  <c r="E27" i="2"/>
  <c r="F27" i="2"/>
  <c r="G23" i="2"/>
  <c r="C24" i="2"/>
  <c r="C28" i="2" s="1"/>
  <c r="F24" i="2"/>
  <c r="F28" i="2" s="1"/>
  <c r="E24" i="2"/>
  <c r="E28" i="2" s="1"/>
  <c r="D24" i="2"/>
  <c r="D28" i="2" s="1"/>
  <c r="B24" i="2"/>
  <c r="C30" i="2" l="1"/>
  <c r="D30" i="2"/>
  <c r="E30" i="2"/>
  <c r="F34" i="1" s="1"/>
  <c r="F30" i="2"/>
  <c r="F35" i="1" s="1"/>
  <c r="G24" i="2"/>
  <c r="F33" i="1" l="1"/>
  <c r="F31" i="1"/>
  <c r="F38" i="1" l="1"/>
  <c r="F40" i="1" s="1"/>
  <c r="F32" i="1"/>
</calcChain>
</file>

<file path=xl/sharedStrings.xml><?xml version="1.0" encoding="utf-8"?>
<sst xmlns="http://schemas.openxmlformats.org/spreadsheetml/2006/main" count="61" uniqueCount="56">
  <si>
    <t>הכנסה נטו</t>
  </si>
  <si>
    <t>הכנסה נטו שנתית</t>
  </si>
  <si>
    <t>פנסיה שנתית</t>
  </si>
  <si>
    <t>קה"ש שנתי</t>
  </si>
  <si>
    <t>ביטוח לאומי</t>
  </si>
  <si>
    <t>מס הכנסה</t>
  </si>
  <si>
    <t>בתחשיב נלקחו הפרמטרים וההערכות הבאות:</t>
  </si>
  <si>
    <t>א.</t>
  </si>
  <si>
    <t xml:space="preserve">ב. </t>
  </si>
  <si>
    <t>תשלומי ביטוח לאומי התואמים במהותם לבעל עסק עצמאי שאינו פטור מתשלומי ביטוח לאומי.</t>
  </si>
  <si>
    <t xml:space="preserve">ג. </t>
  </si>
  <si>
    <t>סה"כ רווח</t>
  </si>
  <si>
    <t>מה המספר שרשמת</t>
  </si>
  <si>
    <t>מה השורה בטבלה שמעל</t>
  </si>
  <si>
    <t>מה השורה בטבלה שמתחת</t>
  </si>
  <si>
    <t>השורה הבאה</t>
  </si>
  <si>
    <t>ממוצע</t>
  </si>
  <si>
    <t>בדיקת היקף מיסים ופנסיה</t>
  </si>
  <si>
    <t>תשלומי מס הכנסה התואמים במהותם לבעל עסק ללא נקודות זיכוי מיוחדות.</t>
  </si>
  <si>
    <t>תאריך קובץ</t>
  </si>
  <si>
    <t>תאריך סיום</t>
  </si>
  <si>
    <t>מצב</t>
  </si>
  <si>
    <t>הטופס מנוסח בלשון זכר לצרכי נוחות בלבד.</t>
  </si>
  <si>
    <t>הטופס נועד לשימוש קידר רו"ח. כל הזכויות שמורות לקידר רו"ח בלבד. אין להעתיק, לשכפל, לצלם, לתרגם, לאחסן במאגר מידע או להפיץ בשום צורה ובשום אמצעי אלקטרוני אופטי או מכני, לרבות צילום, אינטרנט ודואר אלקטרוני, ללא אישור בכתב מקידר רו"ח.</t>
  </si>
  <si>
    <t>הוכן על ידי קידר רואי חשבון (08-6887881) לשימוש לקוחות קידר רואי חשבון בלבד</t>
  </si>
  <si>
    <t>הפחתת מיסוי לאשה</t>
  </si>
  <si>
    <t>אישה</t>
  </si>
  <si>
    <t>הפקדות פנסיה וקרן השתלמות התואמים במהותם למיסוי מיטבי.</t>
  </si>
  <si>
    <t>אם יש הערה-1 אם אין הערה- 0</t>
  </si>
  <si>
    <t>כמה עובדים יש בעסק - כולל בעל העסק?</t>
  </si>
  <si>
    <t>פרמטרים</t>
  </si>
  <si>
    <t>שקלים חדשים</t>
  </si>
  <si>
    <t>תוצאות הבדיקה</t>
  </si>
  <si>
    <t>נתונים</t>
  </si>
  <si>
    <t>הפקדות צפויות לפנסיה וקרן השתלמות עבורך - לחודש</t>
  </si>
  <si>
    <t>תשלומי ביטוח לאומי צפויים עבורך - לחודש</t>
  </si>
  <si>
    <t>תשלומי מס הכנסה צפויים עבורך - לחודש</t>
  </si>
  <si>
    <t>סה"כ מחזור עסקאות חודשי מינימאלי רצוי - לפני מע"מ</t>
  </si>
  <si>
    <t>מה היקף ההוצאות העסקיות החודשיות שלך? (שכירות משרד, תקשורת, אחזקת רכב וכיוצא באלה) - אם הנך עוסק מורשה - אנא נטרל מס ערך מוסף.</t>
  </si>
  <si>
    <t>רווח חודשי צפוי - לפני תשלומי מיסים וקופות גמל</t>
  </si>
  <si>
    <t>מחיר שעה מינימאלי לשעת עבודה מול לקוח</t>
  </si>
  <si>
    <t>הערה משביתה</t>
  </si>
  <si>
    <t>מה סכום החזרי ההלוואות החודשיות שלכם בעסק?
(למשל הלוואה על רכב, שיפוץ וכיוצא באלה)</t>
  </si>
  <si>
    <t>הסימולטור אינו מחליף יעוץ פרטני, ואינו אסמכתא לתשלומי מיסים או קופות גמל והוא נועד להכוונה ראשונית בלבד.</t>
  </si>
  <si>
    <t>מה הסך הכולל של השעות שאת/ה יכול/ה להשקיע בעסק בחודש, כולל שעות ניהול, שיווק ועבודה מול לקוחות?</t>
  </si>
  <si>
    <t>מתוך סך השעות החודשיות שיש לך לעסק, כמה יופנו לטיפול בלקוחות?</t>
  </si>
  <si>
    <r>
      <t xml:space="preserve">הכנסה נטו רצויה </t>
    </r>
    <r>
      <rPr>
        <b/>
        <u/>
        <sz val="10"/>
        <color theme="1"/>
        <rFont val="Arial Narrow"/>
        <family val="2"/>
      </rPr>
      <t>לפני החזר הלוואות</t>
    </r>
    <r>
      <rPr>
        <b/>
        <sz val="10"/>
        <color theme="1"/>
        <rFont val="Arial Narrow"/>
        <family val="2"/>
      </rPr>
      <t xml:space="preserve"> - חודשי</t>
    </r>
  </si>
  <si>
    <t>האם הנך גבר או אישה? (משיקולי מס בלבד)</t>
  </si>
  <si>
    <t>עסק זה דבר מסוכן - המציאות מגלה שנותני שירותים לא מצליחים לגבות את מלוא התשלום - מה להערכתך אחוז הלקוחות הבעייתיים.</t>
  </si>
  <si>
    <t>מחיר השעה הרצוי לפני מע"מ - הכולל סיכוני גבייה</t>
  </si>
  <si>
    <t>מה הרווח נטו החודשי שאת/ה רוצה לקבל מהעסק?</t>
  </si>
  <si>
    <t xml:space="preserve">האם יש הכנסות נוספות? </t>
  </si>
  <si>
    <t>כן</t>
  </si>
  <si>
    <t>לא</t>
  </si>
  <si>
    <t>גבר</t>
  </si>
  <si>
    <r>
      <t xml:space="preserve">תמחיר לשעת עבודה- לעצמאי/ת / פרילנסר ללא עובדים וללא הכנסות נוספות </t>
    </r>
    <r>
      <rPr>
        <b/>
        <u/>
        <sz val="11"/>
        <color theme="1"/>
        <rFont val="Arial Narrow"/>
        <family val="2"/>
      </rPr>
      <t xml:space="preserve">
(כמה כסף אני צריך לגבות לשעה על מנת להגיע לרווח הרצוי?)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</si>
</sst>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21" x14ac:knownFonts="1">
    <font>
      <sz val="11"/>
      <color theme="1"/>
      <name val="Arial"/>
      <family val="2"/>
      <charset val="177"/>
      <scheme val="minor"/>
    </font>
    <font>
      <sz val="10"/>
      <color theme="1"/>
      <name val="Assistant"/>
    </font>
    <font>
      <sz val="11"/>
      <color theme="1"/>
      <name val="Arial"/>
      <family val="2"/>
      <charset val="177"/>
      <scheme val="minor"/>
    </font>
    <font>
      <b/>
      <u/>
      <sz val="11"/>
      <color theme="1"/>
      <name val="Arial"/>
      <family val="2"/>
      <scheme val="minor"/>
    </font>
    <font>
      <sz val="9"/>
      <color rgb="FFC00000"/>
      <name val="Assistant"/>
      <family val="3"/>
    </font>
    <font>
      <sz val="10"/>
      <color rgb="FFFF0000"/>
      <name val="Assistant"/>
    </font>
    <font>
      <b/>
      <sz val="10"/>
      <color theme="1"/>
      <name val="Assistant"/>
    </font>
    <font>
      <sz val="9"/>
      <color theme="1"/>
      <name val="Assistant"/>
    </font>
    <font>
      <sz val="12"/>
      <color theme="0"/>
      <name val="Arial"/>
      <family val="2"/>
      <charset val="177"/>
      <scheme val="minor"/>
    </font>
    <font>
      <b/>
      <u/>
      <sz val="14"/>
      <color theme="1"/>
      <name val="Arial Narrow"/>
      <family val="2"/>
    </font>
    <font>
      <sz val="14"/>
      <color theme="1"/>
      <name val="Arial Narrow"/>
      <family val="2"/>
    </font>
    <font>
      <sz val="10"/>
      <color theme="1"/>
      <name val="Arial Narrow"/>
      <family val="2"/>
    </font>
    <font>
      <sz val="11"/>
      <color theme="1"/>
      <name val="Arial Narrow"/>
      <family val="2"/>
    </font>
    <font>
      <b/>
      <u/>
      <sz val="12"/>
      <color theme="1"/>
      <name val="Arial Narrow"/>
      <family val="2"/>
    </font>
    <font>
      <b/>
      <u/>
      <sz val="10"/>
      <color theme="1"/>
      <name val="Arial Narrow"/>
      <family val="2"/>
    </font>
    <font>
      <b/>
      <sz val="12"/>
      <color theme="0"/>
      <name val="Arial Narrow"/>
      <family val="2"/>
    </font>
    <font>
      <sz val="12"/>
      <color theme="0"/>
      <name val="Arial Narrow"/>
      <family val="2"/>
    </font>
    <font>
      <b/>
      <sz val="10"/>
      <color theme="1"/>
      <name val="Arial Narrow"/>
      <family val="2"/>
    </font>
    <font>
      <sz val="9"/>
      <color rgb="FFC00000"/>
      <name val="Arial Narrow"/>
      <family val="2"/>
    </font>
    <font>
      <b/>
      <u/>
      <sz val="11"/>
      <color theme="1"/>
      <name val="Arial Narrow"/>
      <family val="2"/>
    </font>
    <font>
      <b/>
      <u/>
      <sz val="11"/>
      <color rgb="FFFF6600"/>
      <name val="Arial Narrow"/>
      <family val="2"/>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5" tint="0.79998168889431442"/>
        <bgColor indexed="64"/>
      </patternFill>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43" fontId="2" fillId="0" borderId="0" applyFont="0" applyFill="0" applyBorder="0" applyAlignment="0" applyProtection="0"/>
  </cellStyleXfs>
  <cellXfs count="114">
    <xf numFmtId="0" fontId="0" fillId="0" borderId="0" xfId="0"/>
    <xf numFmtId="0" fontId="1" fillId="0" borderId="0" xfId="0" applyFont="1"/>
    <xf numFmtId="0" fontId="0" fillId="0" borderId="0" xfId="0" applyBorder="1"/>
    <xf numFmtId="0" fontId="7" fillId="0" borderId="0" xfId="0" applyFont="1"/>
    <xf numFmtId="0" fontId="1" fillId="0" borderId="0" xfId="0" applyFont="1" applyBorder="1" applyProtection="1">
      <protection hidden="1"/>
    </xf>
    <xf numFmtId="0" fontId="0" fillId="0" borderId="0" xfId="0" applyBorder="1" applyProtection="1">
      <protection hidden="1"/>
    </xf>
    <xf numFmtId="0" fontId="0" fillId="0" borderId="0" xfId="0" applyProtection="1">
      <protection hidden="1"/>
    </xf>
    <xf numFmtId="0" fontId="6" fillId="0" borderId="0" xfId="0" applyFont="1" applyBorder="1" applyProtection="1">
      <protection hidden="1"/>
    </xf>
    <xf numFmtId="3" fontId="0" fillId="0" borderId="0" xfId="0" applyNumberFormat="1" applyProtection="1">
      <protection hidden="1"/>
    </xf>
    <xf numFmtId="3" fontId="0" fillId="0" borderId="0" xfId="0" applyNumberFormat="1" applyAlignment="1" applyProtection="1">
      <alignment horizontal="right"/>
      <protection hidden="1"/>
    </xf>
    <xf numFmtId="3" fontId="0" fillId="0" borderId="0" xfId="0" applyNumberFormat="1" applyAlignment="1" applyProtection="1">
      <alignment horizontal="center"/>
      <protection hidden="1"/>
    </xf>
    <xf numFmtId="3" fontId="0" fillId="3" borderId="0" xfId="0" applyNumberFormat="1" applyFill="1" applyProtection="1">
      <protection hidden="1"/>
    </xf>
    <xf numFmtId="0" fontId="0" fillId="0" borderId="0" xfId="0" applyAlignment="1" applyProtection="1">
      <alignment horizontal="center"/>
      <protection hidden="1"/>
    </xf>
    <xf numFmtId="3" fontId="0" fillId="2" borderId="0" xfId="0" applyNumberFormat="1" applyFill="1" applyProtection="1">
      <protection hidden="1"/>
    </xf>
    <xf numFmtId="0" fontId="0" fillId="2" borderId="0" xfId="0" applyFill="1" applyProtection="1">
      <protection hidden="1"/>
    </xf>
    <xf numFmtId="0" fontId="0" fillId="0" borderId="0" xfId="0" applyFill="1" applyProtection="1">
      <protection hidden="1"/>
    </xf>
    <xf numFmtId="0" fontId="3" fillId="0" borderId="0" xfId="0" applyFont="1" applyProtection="1">
      <protection hidden="1"/>
    </xf>
    <xf numFmtId="43" fontId="0" fillId="0" borderId="0" xfId="1" applyFont="1" applyProtection="1">
      <protection hidden="1"/>
    </xf>
    <xf numFmtId="9" fontId="0" fillId="0" borderId="0" xfId="0" applyNumberFormat="1" applyProtection="1">
      <protection hidden="1"/>
    </xf>
    <xf numFmtId="43" fontId="0" fillId="0" borderId="0" xfId="0" applyNumberFormat="1" applyProtection="1">
      <protection hidden="1"/>
    </xf>
    <xf numFmtId="14" fontId="0" fillId="0" borderId="0" xfId="0" applyNumberFormat="1" applyProtection="1">
      <protection hidden="1"/>
    </xf>
    <xf numFmtId="0" fontId="8" fillId="0" borderId="0" xfId="0" applyFont="1" applyBorder="1" applyAlignment="1" applyProtection="1">
      <protection hidden="1"/>
    </xf>
    <xf numFmtId="0" fontId="6" fillId="0" borderId="0" xfId="0" applyFont="1" applyBorder="1" applyAlignment="1" applyProtection="1">
      <alignment horizontal="right" vertical="top" wrapText="1"/>
      <protection hidden="1"/>
    </xf>
    <xf numFmtId="0" fontId="6" fillId="0" borderId="0" xfId="0" applyFont="1" applyBorder="1" applyAlignment="1" applyProtection="1">
      <alignment horizontal="right" vertical="center"/>
      <protection hidden="1"/>
    </xf>
    <xf numFmtId="3" fontId="6" fillId="0" borderId="0" xfId="0" applyNumberFormat="1" applyFont="1" applyBorder="1" applyAlignment="1" applyProtection="1">
      <alignment horizontal="right" vertical="center"/>
      <protection hidden="1"/>
    </xf>
    <xf numFmtId="0" fontId="6" fillId="0" borderId="0" xfId="0" applyFont="1" applyBorder="1" applyAlignment="1" applyProtection="1">
      <alignment horizontal="right" vertical="center" wrapText="1"/>
      <protection hidden="1"/>
    </xf>
    <xf numFmtId="3" fontId="6" fillId="0" borderId="0" xfId="0" applyNumberFormat="1" applyFont="1" applyBorder="1" applyAlignment="1" applyProtection="1">
      <alignment horizontal="right" vertical="center" wrapText="1"/>
      <protection hidden="1"/>
    </xf>
    <xf numFmtId="0" fontId="6" fillId="0" borderId="0" xfId="0" quotePrefix="1" applyFont="1" applyBorder="1" applyAlignment="1" applyProtection="1">
      <alignment horizontal="right" vertical="center"/>
      <protection hidden="1"/>
    </xf>
    <xf numFmtId="0" fontId="6" fillId="0" borderId="0" xfId="0" applyFont="1" applyBorder="1" applyAlignment="1" applyProtection="1">
      <alignment horizontal="right" wrapText="1"/>
      <protection hidden="1"/>
    </xf>
    <xf numFmtId="0" fontId="4" fillId="0" borderId="0" xfId="0" applyFont="1" applyBorder="1" applyAlignment="1" applyProtection="1">
      <alignment vertical="center" readingOrder="2"/>
      <protection hidden="1"/>
    </xf>
    <xf numFmtId="0" fontId="10" fillId="0" borderId="2" xfId="0" applyFont="1" applyBorder="1" applyProtection="1">
      <protection hidden="1"/>
    </xf>
    <xf numFmtId="0" fontId="11" fillId="0" borderId="2" xfId="0" applyFont="1" applyBorder="1" applyProtection="1">
      <protection hidden="1"/>
    </xf>
    <xf numFmtId="0" fontId="12" fillId="0" borderId="2" xfId="0" applyFont="1" applyBorder="1" applyProtection="1">
      <protection hidden="1"/>
    </xf>
    <xf numFmtId="0" fontId="12" fillId="0" borderId="3" xfId="0" applyFont="1" applyBorder="1" applyProtection="1">
      <protection hidden="1"/>
    </xf>
    <xf numFmtId="0" fontId="12" fillId="0" borderId="0" xfId="0" applyFont="1" applyBorder="1" applyProtection="1">
      <protection hidden="1"/>
    </xf>
    <xf numFmtId="0" fontId="12" fillId="0" borderId="5" xfId="0" applyFont="1" applyBorder="1" applyProtection="1">
      <protection hidden="1"/>
    </xf>
    <xf numFmtId="0" fontId="15" fillId="0" borderId="4" xfId="0" applyFont="1" applyBorder="1" applyAlignment="1" applyProtection="1">
      <protection hidden="1"/>
    </xf>
    <xf numFmtId="0" fontId="16" fillId="0" borderId="0" xfId="0" applyFont="1" applyBorder="1" applyAlignment="1" applyProtection="1">
      <protection hidden="1"/>
    </xf>
    <xf numFmtId="0" fontId="16" fillId="0" borderId="5" xfId="0" applyFont="1" applyBorder="1" applyAlignment="1" applyProtection="1">
      <protection hidden="1"/>
    </xf>
    <xf numFmtId="0" fontId="12" fillId="0" borderId="4" xfId="0" applyFont="1" applyBorder="1" applyProtection="1">
      <protection hidden="1"/>
    </xf>
    <xf numFmtId="0" fontId="11" fillId="0" borderId="0" xfId="0" applyFont="1" applyBorder="1" applyProtection="1">
      <protection hidden="1"/>
    </xf>
    <xf numFmtId="0" fontId="13" fillId="0" borderId="4" xfId="0" applyFont="1" applyBorder="1" applyAlignment="1" applyProtection="1">
      <alignment horizontal="right"/>
      <protection hidden="1"/>
    </xf>
    <xf numFmtId="0" fontId="11" fillId="0" borderId="0" xfId="0" applyFont="1" applyBorder="1" applyAlignment="1" applyProtection="1">
      <alignment horizontal="right"/>
      <protection hidden="1"/>
    </xf>
    <xf numFmtId="0" fontId="14" fillId="0" borderId="0" xfId="0" applyFont="1" applyBorder="1" applyAlignment="1" applyProtection="1">
      <alignment horizontal="center"/>
      <protection hidden="1"/>
    </xf>
    <xf numFmtId="3" fontId="14" fillId="0" borderId="0" xfId="0" applyNumberFormat="1" applyFont="1" applyBorder="1" applyAlignment="1" applyProtection="1">
      <alignment horizontal="center"/>
      <protection hidden="1"/>
    </xf>
    <xf numFmtId="0" fontId="12" fillId="0" borderId="0" xfId="0" applyFont="1" applyProtection="1">
      <protection hidden="1"/>
    </xf>
    <xf numFmtId="0" fontId="17" fillId="0" borderId="0" xfId="0" applyFont="1" applyBorder="1" applyAlignment="1" applyProtection="1">
      <alignment horizontal="right"/>
      <protection hidden="1"/>
    </xf>
    <xf numFmtId="0" fontId="17" fillId="0" borderId="4" xfId="0" applyFont="1" applyBorder="1" applyAlignment="1" applyProtection="1">
      <alignment horizontal="right"/>
      <protection hidden="1"/>
    </xf>
    <xf numFmtId="3" fontId="11" fillId="0" borderId="0" xfId="0" applyNumberFormat="1" applyFont="1" applyBorder="1" applyProtection="1">
      <protection hidden="1"/>
    </xf>
    <xf numFmtId="0" fontId="11" fillId="0" borderId="0" xfId="0" applyFont="1" applyBorder="1" applyAlignment="1" applyProtection="1">
      <alignment horizontal="center" vertical="center"/>
      <protection hidden="1"/>
    </xf>
    <xf numFmtId="3" fontId="11" fillId="0" borderId="0" xfId="0" applyNumberFormat="1" applyFont="1" applyFill="1" applyBorder="1" applyAlignment="1" applyProtection="1">
      <alignment horizontal="center" vertical="center"/>
      <protection hidden="1"/>
    </xf>
    <xf numFmtId="0" fontId="11" fillId="0" borderId="0" xfId="0" applyFont="1" applyBorder="1" applyAlignment="1" applyProtection="1">
      <alignment horizontal="center"/>
      <protection hidden="1"/>
    </xf>
    <xf numFmtId="0" fontId="17" fillId="0" borderId="0" xfId="0" applyFont="1" applyBorder="1" applyAlignment="1" applyProtection="1">
      <alignment horizontal="right" wrapText="1"/>
      <protection hidden="1"/>
    </xf>
    <xf numFmtId="0" fontId="17" fillId="0" borderId="5" xfId="0" applyFont="1" applyBorder="1" applyAlignment="1" applyProtection="1">
      <alignment horizontal="right" wrapText="1"/>
      <protection hidden="1"/>
    </xf>
    <xf numFmtId="9" fontId="11" fillId="4" borderId="0" xfId="0" applyNumberFormat="1" applyFont="1" applyFill="1" applyBorder="1" applyAlignment="1" applyProtection="1">
      <alignment horizontal="center" vertical="center"/>
      <protection locked="0" hidden="1"/>
    </xf>
    <xf numFmtId="3" fontId="11" fillId="0" borderId="0" xfId="0" applyNumberFormat="1" applyFont="1" applyBorder="1" applyAlignment="1" applyProtection="1">
      <alignment horizontal="center"/>
      <protection hidden="1"/>
    </xf>
    <xf numFmtId="0" fontId="17" fillId="0" borderId="4" xfId="0" applyFont="1" applyBorder="1" applyAlignment="1" applyProtection="1">
      <alignment vertical="center"/>
      <protection hidden="1"/>
    </xf>
    <xf numFmtId="3" fontId="11" fillId="5" borderId="0" xfId="0" applyNumberFormat="1" applyFont="1" applyFill="1" applyBorder="1" applyAlignment="1" applyProtection="1">
      <alignment horizontal="center" vertical="center"/>
      <protection hidden="1"/>
    </xf>
    <xf numFmtId="3" fontId="11" fillId="5" borderId="7" xfId="0" applyNumberFormat="1" applyFont="1" applyFill="1" applyBorder="1" applyAlignment="1" applyProtection="1">
      <alignment horizontal="center" vertical="center"/>
      <protection hidden="1"/>
    </xf>
    <xf numFmtId="0" fontId="11" fillId="0" borderId="0" xfId="0" applyFont="1" applyBorder="1" applyAlignment="1" applyProtection="1">
      <alignment vertical="center"/>
      <protection hidden="1"/>
    </xf>
    <xf numFmtId="0" fontId="11" fillId="0" borderId="0" xfId="0" applyFont="1" applyBorder="1" applyAlignment="1" applyProtection="1">
      <alignment horizontal="right" vertical="center"/>
      <protection hidden="1"/>
    </xf>
    <xf numFmtId="3" fontId="17" fillId="5" borderId="0" xfId="0" applyNumberFormat="1" applyFont="1" applyFill="1" applyBorder="1" applyAlignment="1" applyProtection="1">
      <alignment horizontal="center" vertical="center"/>
      <protection hidden="1"/>
    </xf>
    <xf numFmtId="0" fontId="12" fillId="0" borderId="0" xfId="0" applyFont="1" applyAlignment="1" applyProtection="1">
      <alignment horizontal="right"/>
      <protection hidden="1"/>
    </xf>
    <xf numFmtId="0" fontId="11" fillId="0" borderId="4" xfId="0" applyFont="1" applyBorder="1" applyProtection="1">
      <protection hidden="1"/>
    </xf>
    <xf numFmtId="3" fontId="17" fillId="0" borderId="0" xfId="0" applyNumberFormat="1" applyFont="1" applyBorder="1" applyAlignment="1" applyProtection="1">
      <alignment horizontal="center"/>
      <protection hidden="1"/>
    </xf>
    <xf numFmtId="0" fontId="17" fillId="0" borderId="4" xfId="0" applyFont="1" applyBorder="1" applyProtection="1">
      <protection hidden="1"/>
    </xf>
    <xf numFmtId="0" fontId="17" fillId="0" borderId="0" xfId="0" applyFont="1" applyBorder="1" applyProtection="1">
      <protection hidden="1"/>
    </xf>
    <xf numFmtId="0" fontId="18" fillId="0" borderId="4" xfId="0" applyFont="1" applyBorder="1" applyAlignment="1" applyProtection="1">
      <alignment horizontal="right" vertical="center"/>
      <protection hidden="1"/>
    </xf>
    <xf numFmtId="0" fontId="18" fillId="0" borderId="0" xfId="0" applyFont="1" applyBorder="1" applyAlignment="1" applyProtection="1">
      <alignment horizontal="right" vertical="center"/>
      <protection hidden="1"/>
    </xf>
    <xf numFmtId="0" fontId="12" fillId="0" borderId="8" xfId="0" applyFont="1" applyBorder="1" applyProtection="1">
      <protection hidden="1"/>
    </xf>
    <xf numFmtId="0" fontId="19" fillId="0" borderId="1" xfId="0" applyFont="1" applyBorder="1" applyProtection="1">
      <protection hidden="1"/>
    </xf>
    <xf numFmtId="0" fontId="19" fillId="0" borderId="4" xfId="0" applyFont="1" applyBorder="1" applyProtection="1">
      <protection hidden="1"/>
    </xf>
    <xf numFmtId="0" fontId="10" fillId="0" borderId="0" xfId="0" applyFont="1" applyBorder="1" applyProtection="1">
      <protection hidden="1"/>
    </xf>
    <xf numFmtId="0" fontId="20" fillId="0" borderId="4" xfId="0" applyFont="1" applyBorder="1" applyProtection="1">
      <protection hidden="1"/>
    </xf>
    <xf numFmtId="3" fontId="14" fillId="5" borderId="0" xfId="0" applyNumberFormat="1" applyFont="1" applyFill="1" applyBorder="1" applyAlignment="1" applyProtection="1">
      <alignment horizontal="center" vertical="center"/>
      <protection hidden="1"/>
    </xf>
    <xf numFmtId="3" fontId="11" fillId="4" borderId="0" xfId="0" applyNumberFormat="1" applyFont="1" applyFill="1" applyBorder="1" applyAlignment="1" applyProtection="1">
      <alignment horizontal="center" vertical="center"/>
      <protection locked="0" hidden="1"/>
    </xf>
    <xf numFmtId="0" fontId="17" fillId="0" borderId="4" xfId="0" applyFont="1" applyBorder="1" applyAlignment="1" applyProtection="1">
      <alignment horizontal="right" vertical="center" wrapText="1"/>
      <protection hidden="1"/>
    </xf>
    <xf numFmtId="0" fontId="17" fillId="0" borderId="0" xfId="0" applyFont="1" applyBorder="1" applyAlignment="1" applyProtection="1">
      <alignment horizontal="right" vertical="center" wrapText="1"/>
      <protection hidden="1"/>
    </xf>
    <xf numFmtId="0" fontId="17" fillId="0" borderId="5" xfId="0" applyFont="1" applyBorder="1" applyAlignment="1" applyProtection="1">
      <alignment horizontal="right" vertical="center" wrapText="1"/>
      <protection hidden="1"/>
    </xf>
    <xf numFmtId="0" fontId="17" fillId="0" borderId="0" xfId="0" applyFont="1" applyBorder="1" applyAlignment="1" applyProtection="1">
      <alignment vertical="center" wrapText="1"/>
      <protection hidden="1"/>
    </xf>
    <xf numFmtId="3" fontId="17" fillId="0" borderId="0" xfId="0" applyNumberFormat="1" applyFont="1" applyBorder="1" applyAlignment="1" applyProtection="1">
      <alignment horizontal="right" vertical="center" wrapText="1"/>
      <protection hidden="1"/>
    </xf>
    <xf numFmtId="3" fontId="17" fillId="0" borderId="5" xfId="0" applyNumberFormat="1" applyFont="1" applyBorder="1" applyAlignment="1" applyProtection="1">
      <alignment horizontal="right" vertical="center" wrapText="1"/>
      <protection hidden="1"/>
    </xf>
    <xf numFmtId="0" fontId="17" fillId="0" borderId="0" xfId="0" applyFont="1" applyBorder="1" applyAlignment="1" applyProtection="1">
      <alignment horizontal="right" vertical="top" wrapText="1"/>
      <protection hidden="1"/>
    </xf>
    <xf numFmtId="0" fontId="17" fillId="0" borderId="5" xfId="0" applyFont="1" applyBorder="1" applyAlignment="1" applyProtection="1">
      <alignment horizontal="right" vertical="top" wrapText="1"/>
      <protection hidden="1"/>
    </xf>
    <xf numFmtId="0" fontId="17" fillId="0" borderId="4" xfId="0" applyFont="1" applyBorder="1" applyAlignment="1" applyProtection="1">
      <alignment horizontal="right" vertical="center"/>
      <protection hidden="1"/>
    </xf>
    <xf numFmtId="0" fontId="17" fillId="0" borderId="0" xfId="0" applyFont="1" applyBorder="1" applyAlignment="1" applyProtection="1">
      <alignment horizontal="right" vertical="center"/>
      <protection hidden="1"/>
    </xf>
    <xf numFmtId="0" fontId="0" fillId="0" borderId="0" xfId="0" applyBorder="1" applyAlignment="1" applyProtection="1">
      <alignment vertical="center"/>
      <protection hidden="1"/>
    </xf>
    <xf numFmtId="0" fontId="0" fillId="0" borderId="7" xfId="0" applyBorder="1" applyProtection="1">
      <protection hidden="1"/>
    </xf>
    <xf numFmtId="0" fontId="0" fillId="0" borderId="0" xfId="0" applyProtection="1">
      <protection locked="0" hidden="1"/>
    </xf>
    <xf numFmtId="0" fontId="5" fillId="0" borderId="0" xfId="0" applyFont="1" applyBorder="1" applyAlignment="1" applyProtection="1">
      <alignment horizontal="right" vertical="center" wrapText="1"/>
      <protection hidden="1"/>
    </xf>
    <xf numFmtId="3" fontId="17" fillId="0" borderId="0" xfId="0" applyNumberFormat="1" applyFont="1" applyBorder="1" applyAlignment="1" applyProtection="1">
      <alignment horizontal="right" vertical="center" wrapText="1"/>
      <protection hidden="1"/>
    </xf>
    <xf numFmtId="3" fontId="17" fillId="0" borderId="5" xfId="0" applyNumberFormat="1" applyFont="1" applyBorder="1" applyAlignment="1" applyProtection="1">
      <alignment horizontal="right" vertical="center" wrapText="1"/>
      <protection hidden="1"/>
    </xf>
    <xf numFmtId="0" fontId="17" fillId="0" borderId="0" xfId="0" applyFont="1" applyBorder="1" applyAlignment="1" applyProtection="1">
      <alignment horizontal="right" vertical="center"/>
      <protection hidden="1"/>
    </xf>
    <xf numFmtId="0" fontId="17" fillId="0" borderId="5" xfId="0" applyFont="1" applyBorder="1" applyAlignment="1" applyProtection="1">
      <alignment horizontal="right" vertical="center"/>
      <protection hidden="1"/>
    </xf>
    <xf numFmtId="0" fontId="17" fillId="0" borderId="0" xfId="0" quotePrefix="1" applyFont="1" applyBorder="1" applyAlignment="1" applyProtection="1">
      <alignment horizontal="right" vertical="center"/>
      <protection hidden="1"/>
    </xf>
    <xf numFmtId="0" fontId="17" fillId="0" borderId="5" xfId="0" quotePrefix="1" applyFont="1" applyBorder="1" applyAlignment="1" applyProtection="1">
      <alignment horizontal="right" vertical="center"/>
      <protection hidden="1"/>
    </xf>
    <xf numFmtId="0" fontId="17" fillId="0" borderId="0" xfId="0" applyFont="1" applyBorder="1" applyAlignment="1" applyProtection="1">
      <alignment horizontal="right" vertical="center" wrapText="1"/>
      <protection hidden="1"/>
    </xf>
    <xf numFmtId="0" fontId="17" fillId="0" borderId="5" xfId="0" applyFont="1" applyBorder="1" applyAlignment="1" applyProtection="1">
      <alignment horizontal="right" vertical="center" wrapText="1"/>
      <protection hidden="1"/>
    </xf>
    <xf numFmtId="0" fontId="11" fillId="0" borderId="0" xfId="0" applyFont="1" applyBorder="1" applyAlignment="1" applyProtection="1">
      <alignment horizontal="right" vertical="top" wrapText="1"/>
      <protection hidden="1"/>
    </xf>
    <xf numFmtId="0" fontId="11" fillId="0" borderId="5" xfId="0" applyFont="1" applyBorder="1" applyAlignment="1" applyProtection="1">
      <alignment horizontal="right" vertical="top" wrapText="1"/>
      <protection hidden="1"/>
    </xf>
    <xf numFmtId="0" fontId="17" fillId="0" borderId="4" xfId="0" applyFont="1" applyBorder="1" applyAlignment="1" applyProtection="1">
      <alignment horizontal="right" vertical="center"/>
      <protection hidden="1"/>
    </xf>
    <xf numFmtId="0" fontId="9" fillId="0" borderId="4" xfId="0" applyFont="1" applyBorder="1" applyAlignment="1" applyProtection="1">
      <alignment horizontal="right" wrapText="1"/>
      <protection hidden="1"/>
    </xf>
    <xf numFmtId="0" fontId="9" fillId="0" borderId="0" xfId="0" applyFont="1" applyBorder="1" applyAlignment="1" applyProtection="1">
      <alignment horizontal="right" wrapText="1"/>
      <protection hidden="1"/>
    </xf>
    <xf numFmtId="0" fontId="17" fillId="0" borderId="0" xfId="0" applyFont="1" applyFill="1" applyBorder="1" applyAlignment="1" applyProtection="1">
      <alignment horizontal="center" vertical="center"/>
      <protection hidden="1"/>
    </xf>
    <xf numFmtId="0" fontId="17" fillId="0" borderId="0" xfId="0" applyFont="1" applyBorder="1" applyAlignment="1" applyProtection="1">
      <alignment horizontal="right" vertical="top" wrapText="1"/>
      <protection hidden="1"/>
    </xf>
    <xf numFmtId="0" fontId="17" fillId="0" borderId="5" xfId="0" applyFont="1" applyBorder="1" applyAlignment="1" applyProtection="1">
      <alignment horizontal="right" vertical="top" wrapText="1"/>
      <protection hidden="1"/>
    </xf>
    <xf numFmtId="0" fontId="17" fillId="0" borderId="4" xfId="0" applyFont="1" applyBorder="1" applyAlignment="1" applyProtection="1">
      <alignment horizontal="right" vertical="center" wrapText="1"/>
      <protection hidden="1"/>
    </xf>
    <xf numFmtId="0" fontId="18" fillId="0" borderId="6" xfId="0" applyFont="1" applyBorder="1" applyAlignment="1" applyProtection="1">
      <alignment horizontal="right" vertical="center" wrapText="1"/>
      <protection hidden="1"/>
    </xf>
    <xf numFmtId="0" fontId="18" fillId="0" borderId="7" xfId="0" applyFont="1" applyBorder="1" applyAlignment="1" applyProtection="1">
      <alignment horizontal="right" vertical="center" wrapText="1"/>
      <protection hidden="1"/>
    </xf>
    <xf numFmtId="3" fontId="11" fillId="4" borderId="0" xfId="0" applyNumberFormat="1" applyFont="1" applyFill="1" applyBorder="1" applyAlignment="1" applyProtection="1">
      <alignment horizontal="center" vertical="center"/>
      <protection locked="0" hidden="1"/>
    </xf>
    <xf numFmtId="0" fontId="17" fillId="0" borderId="4" xfId="0" applyFont="1" applyBorder="1" applyAlignment="1" applyProtection="1">
      <alignment vertical="center" wrapText="1"/>
      <protection hidden="1"/>
    </xf>
    <xf numFmtId="0" fontId="17" fillId="0" borderId="0" xfId="0" applyFont="1" applyBorder="1" applyAlignment="1" applyProtection="1">
      <alignment vertical="center" wrapText="1"/>
      <protection hidden="1"/>
    </xf>
    <xf numFmtId="3" fontId="17" fillId="0" borderId="0" xfId="0" applyNumberFormat="1" applyFont="1" applyBorder="1" applyAlignment="1" applyProtection="1">
      <alignment horizontal="right" vertical="center"/>
      <protection hidden="1"/>
    </xf>
    <xf numFmtId="3" fontId="17" fillId="0" borderId="5" xfId="0" applyNumberFormat="1" applyFont="1" applyBorder="1" applyAlignment="1" applyProtection="1">
      <alignment horizontal="right" vertical="center"/>
      <protection hidden="1"/>
    </xf>
  </cellXfs>
  <cellStyles count="2">
    <cellStyle name="Comma" xfId="1" builtinId="3"/>
    <cellStyle name="Normal" xfId="0" builtinId="0"/>
  </cellStyles>
  <dxfs count="23">
    <dxf>
      <font>
        <b/>
        <i val="0"/>
        <color theme="7" tint="0.39991454817346722"/>
      </font>
      <fill>
        <patternFill>
          <bgColor rgb="FFFF0000"/>
        </patternFill>
      </fill>
    </dxf>
    <dxf>
      <font>
        <color auto="1"/>
      </font>
      <fill>
        <patternFill>
          <bgColor theme="1"/>
        </patternFill>
      </fill>
    </dxf>
    <dxf>
      <font>
        <color theme="7" tint="0.39994506668294322"/>
      </font>
      <fill>
        <patternFill>
          <bgColor rgb="FFFF0000"/>
        </patternFill>
      </fill>
    </dxf>
    <dxf>
      <font>
        <color theme="0"/>
      </font>
      <fill>
        <patternFill>
          <bgColor theme="1"/>
        </patternFill>
      </fill>
    </dxf>
    <dxf>
      <font>
        <color auto="1"/>
      </font>
      <fill>
        <patternFill>
          <bgColor theme="1"/>
        </patternFill>
      </fill>
    </dxf>
    <dxf>
      <font>
        <color theme="7" tint="0.39994506668294322"/>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b/>
        <i val="0"/>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b/>
        <i val="0"/>
      </font>
      <fill>
        <patternFill>
          <bgColor rgb="FFFF0000"/>
        </patternFill>
      </fill>
    </dxf>
    <dxf>
      <fill>
        <patternFill>
          <bgColor rgb="FFFFFF00"/>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1871385</xdr:colOff>
      <xdr:row>1</xdr:row>
      <xdr:rowOff>100852</xdr:rowOff>
    </xdr:from>
    <xdr:to>
      <xdr:col>8</xdr:col>
      <xdr:colOff>557495</xdr:colOff>
      <xdr:row>5</xdr:row>
      <xdr:rowOff>67235</xdr:rowOff>
    </xdr:to>
    <xdr:pic>
      <xdr:nvPicPr>
        <xdr:cNvPr id="2" name="תמונה 1" descr="C:\Users\osher.OK\Desktop\Kedar_ready_materials_mail\Kedar_PNG_for_A4\Kedar_PNG_for_A4_vert\Kedar_logo_for_A4_21x35_mm.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92068299" y="280146"/>
          <a:ext cx="714375" cy="1165413"/>
        </a:xfrm>
        <a:prstGeom prst="rect">
          <a:avLst/>
        </a:prstGeom>
        <a:noFill/>
        <a:ln>
          <a:noFill/>
        </a:ln>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pageSetUpPr fitToPage="1"/>
  </sheetPr>
  <dimension ref="A1:AE59"/>
  <sheetViews>
    <sheetView showGridLines="0" rightToLeft="1" tabSelected="1" zoomScale="85" zoomScaleNormal="85" zoomScaleSheetLayoutView="100" workbookViewId="0">
      <selection activeCell="C7" sqref="C7:G7"/>
    </sheetView>
  </sheetViews>
  <sheetFormatPr defaultRowHeight="14.25" x14ac:dyDescent="0.2"/>
  <cols>
    <col min="1" max="1" width="5.375" customWidth="1"/>
    <col min="2" max="3" width="2.875" customWidth="1"/>
    <col min="4" max="4" width="28.25" customWidth="1"/>
    <col min="5" max="5" width="8.625" customWidth="1"/>
    <col min="6" max="6" width="19.25" customWidth="1"/>
    <col min="7" max="7" width="24.75" customWidth="1"/>
    <col min="8" max="8" width="1.875" customWidth="1"/>
    <col min="9" max="9" width="9" customWidth="1"/>
    <col min="10" max="10" width="9.375" customWidth="1"/>
    <col min="11" max="11" width="11.75" hidden="1" customWidth="1"/>
    <col min="12" max="12" width="9" hidden="1" customWidth="1"/>
    <col min="13" max="13" width="0" hidden="1" customWidth="1"/>
  </cols>
  <sheetData>
    <row r="1" spans="1:31" x14ac:dyDescent="0.2">
      <c r="A1" s="5"/>
      <c r="B1" s="87"/>
      <c r="C1" s="87"/>
      <c r="D1" s="87"/>
      <c r="E1" s="87"/>
      <c r="F1" s="87"/>
      <c r="G1" s="87"/>
      <c r="H1" s="87"/>
      <c r="I1" s="87"/>
      <c r="J1" s="5"/>
      <c r="K1" s="6"/>
      <c r="L1" s="6"/>
      <c r="M1" s="6"/>
      <c r="N1" s="6"/>
      <c r="O1" s="6"/>
      <c r="P1" s="6"/>
      <c r="Q1" s="6"/>
      <c r="R1" s="6"/>
      <c r="S1" s="6"/>
    </row>
    <row r="2" spans="1:31" ht="18.75" x14ac:dyDescent="0.3">
      <c r="A2" s="5"/>
      <c r="B2" s="70" t="s">
        <v>24</v>
      </c>
      <c r="C2" s="30"/>
      <c r="D2" s="30"/>
      <c r="E2" s="30"/>
      <c r="F2" s="30"/>
      <c r="G2" s="31"/>
      <c r="H2" s="32"/>
      <c r="I2" s="33"/>
      <c r="J2" s="5"/>
      <c r="K2" s="6"/>
      <c r="L2" s="6"/>
      <c r="M2" s="6"/>
      <c r="N2" s="6"/>
      <c r="O2" s="6"/>
      <c r="P2" s="6"/>
      <c r="Q2" s="6"/>
      <c r="R2" s="6"/>
      <c r="S2" s="6"/>
      <c r="T2" s="6"/>
      <c r="U2" s="6"/>
      <c r="V2" s="6"/>
      <c r="W2" s="6"/>
      <c r="X2" s="6"/>
      <c r="Y2" s="6"/>
      <c r="Z2" s="6"/>
      <c r="AA2" s="6"/>
      <c r="AB2" s="6"/>
      <c r="AC2" s="6"/>
      <c r="AD2" s="6"/>
      <c r="AE2" s="6"/>
    </row>
    <row r="3" spans="1:31" ht="18.75" x14ac:dyDescent="0.3">
      <c r="A3" s="5"/>
      <c r="B3" s="71"/>
      <c r="C3" s="72"/>
      <c r="D3" s="72"/>
      <c r="E3" s="72"/>
      <c r="F3" s="72"/>
      <c r="G3" s="40"/>
      <c r="H3" s="34"/>
      <c r="I3" s="35"/>
      <c r="J3" s="5"/>
      <c r="K3" s="6"/>
      <c r="L3" s="6"/>
      <c r="M3" s="6"/>
      <c r="N3" s="6"/>
      <c r="O3" s="6"/>
      <c r="P3" s="6"/>
      <c r="Q3" s="6"/>
      <c r="R3" s="6"/>
      <c r="S3" s="6"/>
      <c r="T3" s="6"/>
      <c r="U3" s="6"/>
      <c r="V3" s="6"/>
      <c r="W3" s="6"/>
      <c r="X3" s="6"/>
      <c r="Y3" s="6"/>
      <c r="Z3" s="6"/>
      <c r="AA3" s="6"/>
      <c r="AB3" s="6"/>
      <c r="AC3" s="6"/>
      <c r="AD3" s="6"/>
      <c r="AE3" s="6"/>
    </row>
    <row r="4" spans="1:31" ht="18.75" x14ac:dyDescent="0.3">
      <c r="A4" s="5"/>
      <c r="B4" s="73" t="s">
        <v>43</v>
      </c>
      <c r="C4" s="72"/>
      <c r="D4" s="72"/>
      <c r="E4" s="72"/>
      <c r="F4" s="72"/>
      <c r="G4" s="40"/>
      <c r="H4" s="34"/>
      <c r="I4" s="35"/>
      <c r="J4" s="5"/>
      <c r="K4" s="6"/>
      <c r="L4" s="6"/>
      <c r="M4" s="6"/>
      <c r="N4" s="6"/>
      <c r="O4" s="6"/>
      <c r="P4" s="6"/>
      <c r="Q4" s="6"/>
      <c r="R4" s="6"/>
      <c r="S4" s="6"/>
      <c r="T4" s="6"/>
      <c r="U4" s="6"/>
      <c r="V4" s="6"/>
      <c r="W4" s="6"/>
      <c r="X4" s="6"/>
      <c r="Y4" s="6"/>
      <c r="Z4" s="6"/>
      <c r="AA4" s="6"/>
      <c r="AB4" s="6"/>
      <c r="AC4" s="6"/>
      <c r="AD4" s="6"/>
      <c r="AE4" s="6"/>
    </row>
    <row r="5" spans="1:31" ht="39" customHeight="1" x14ac:dyDescent="0.3">
      <c r="A5" s="5"/>
      <c r="B5" s="101" t="s">
        <v>55</v>
      </c>
      <c r="C5" s="102"/>
      <c r="D5" s="102"/>
      <c r="E5" s="102"/>
      <c r="F5" s="102"/>
      <c r="G5" s="102"/>
      <c r="H5" s="34"/>
      <c r="I5" s="35"/>
      <c r="J5" s="5"/>
      <c r="K5" s="6"/>
      <c r="L5" s="6"/>
      <c r="M5" s="6"/>
      <c r="N5" s="6"/>
      <c r="O5" s="6"/>
      <c r="P5" s="6"/>
      <c r="Q5" s="6"/>
      <c r="R5" s="6"/>
      <c r="S5" s="6"/>
      <c r="T5" s="6"/>
      <c r="U5" s="6"/>
      <c r="V5" s="6"/>
      <c r="W5" s="6"/>
      <c r="X5" s="6"/>
      <c r="Y5" s="6"/>
      <c r="Z5" s="6"/>
      <c r="AA5" s="6"/>
      <c r="AB5" s="6"/>
      <c r="AC5" s="6"/>
      <c r="AD5" s="6"/>
      <c r="AE5" s="6"/>
    </row>
    <row r="6" spans="1:31" ht="15.75" x14ac:dyDescent="0.25">
      <c r="A6" s="5"/>
      <c r="B6" s="36" t="str">
        <f>"גיליון זה פעיל לשימוש עד "&amp;DAY&amp;"/"&amp;Month&amp;"/"&amp;YEAR&amp;"  - לקבלת יעוץ בעניין תמחיר הנך מוזמן לפנות לקידר רואי חשבון"</f>
        <v>גיליון זה פעיל לשימוש עד 30/6/2020  - לקבלת יעוץ בעניין תמחיר הנך מוזמן לפנות לקידר רואי חשבון</v>
      </c>
      <c r="C6" s="37"/>
      <c r="D6" s="37"/>
      <c r="E6" s="37"/>
      <c r="F6" s="37"/>
      <c r="G6" s="37"/>
      <c r="H6" s="37"/>
      <c r="I6" s="38"/>
      <c r="J6" s="21"/>
      <c r="K6" s="6"/>
      <c r="L6" s="6"/>
      <c r="M6" s="6"/>
      <c r="N6" s="15"/>
      <c r="O6" s="15"/>
      <c r="P6" s="15"/>
      <c r="Q6" s="15"/>
      <c r="R6" s="6"/>
      <c r="S6" s="6"/>
      <c r="T6" s="6"/>
      <c r="U6" s="6"/>
      <c r="V6" s="6"/>
      <c r="W6" s="6"/>
      <c r="X6" s="6"/>
      <c r="Y6" s="6"/>
      <c r="Z6" s="6"/>
      <c r="AA6" s="6"/>
      <c r="AB6" s="6"/>
      <c r="AC6" s="6"/>
      <c r="AD6" s="6"/>
      <c r="AE6" s="6"/>
    </row>
    <row r="7" spans="1:31" ht="15" customHeight="1" x14ac:dyDescent="0.3">
      <c r="A7" s="5"/>
      <c r="B7" s="39"/>
      <c r="C7" s="103" t="str">
        <f>IF(OR(E9&gt;1,E9&lt;1,E10="כן",F13&lt;5000,F15&gt;F13,F36&gt;30000,E17&gt;200,E17&gt;250,F36/E17&lt;30,E22&gt;120,E22&gt;E17,F25&lt;500,F25&gt;40000,F25/F36&gt;4,E29&lt;20%),"שים לב להערה למטה - האם ברצונך לקבל יעוץ לגבי ההערה המופיעה?- פנה אלינו 08-6887881","")</f>
        <v/>
      </c>
      <c r="D7" s="103"/>
      <c r="E7" s="103"/>
      <c r="F7" s="103"/>
      <c r="G7" s="103"/>
      <c r="H7" s="34"/>
      <c r="I7" s="35"/>
      <c r="J7" s="5"/>
      <c r="K7" s="6"/>
      <c r="L7" s="6"/>
      <c r="M7" s="6"/>
      <c r="N7" s="15"/>
      <c r="O7" s="15"/>
      <c r="P7" s="15"/>
      <c r="Q7" s="15"/>
      <c r="R7" s="6"/>
      <c r="S7" s="6"/>
      <c r="T7" s="6"/>
      <c r="U7" s="6"/>
      <c r="V7" s="6"/>
      <c r="W7" s="6"/>
      <c r="X7" s="6"/>
      <c r="Y7" s="6"/>
      <c r="Z7" s="6"/>
      <c r="AA7" s="6"/>
      <c r="AB7" s="6"/>
      <c r="AC7" s="6"/>
      <c r="AD7" s="6"/>
      <c r="AE7" s="6"/>
    </row>
    <row r="8" spans="1:31" ht="16.5" x14ac:dyDescent="0.3">
      <c r="A8" s="5"/>
      <c r="B8" s="41" t="s">
        <v>33</v>
      </c>
      <c r="C8" s="41"/>
      <c r="D8" s="42"/>
      <c r="E8" s="43" t="s">
        <v>30</v>
      </c>
      <c r="F8" s="44" t="s">
        <v>31</v>
      </c>
      <c r="G8" s="40"/>
      <c r="H8" s="34"/>
      <c r="I8" s="35"/>
      <c r="J8" s="5"/>
      <c r="K8" s="6"/>
      <c r="L8" s="6"/>
      <c r="M8" s="6"/>
      <c r="N8" s="6"/>
      <c r="O8" s="6"/>
      <c r="P8" s="6"/>
      <c r="Q8" s="6"/>
      <c r="R8" s="6"/>
      <c r="S8" s="6"/>
      <c r="T8" s="6"/>
      <c r="U8" s="6"/>
      <c r="V8" s="6"/>
      <c r="W8" s="6"/>
      <c r="X8" s="6"/>
      <c r="Y8" s="6"/>
      <c r="Z8" s="6"/>
      <c r="AA8" s="6"/>
      <c r="AB8" s="6"/>
      <c r="AC8" s="6"/>
      <c r="AD8" s="6"/>
      <c r="AE8" s="6"/>
    </row>
    <row r="9" spans="1:31" ht="30" customHeight="1" x14ac:dyDescent="0.3">
      <c r="A9" s="5"/>
      <c r="B9" s="100" t="s">
        <v>29</v>
      </c>
      <c r="C9" s="92"/>
      <c r="D9" s="92"/>
      <c r="E9" s="75">
        <v>1</v>
      </c>
      <c r="F9" s="45"/>
      <c r="G9" s="98" t="str">
        <f>IF(OR(E9&gt;1,E9&lt;1),"המודל מתאים לעסק בעל עובד יחיד - כולל בעל העסק, לקבלת מודל מעבר לעובד אחד יש לפנות אלינו.","")</f>
        <v/>
      </c>
      <c r="H9" s="98"/>
      <c r="I9" s="99"/>
      <c r="J9" s="22"/>
      <c r="K9" s="6" t="s">
        <v>41</v>
      </c>
      <c r="L9" s="6">
        <f>IF(LEN(G9)&gt;1,1,0)</f>
        <v>0</v>
      </c>
      <c r="M9" s="6"/>
      <c r="N9" s="6"/>
      <c r="O9" s="6"/>
      <c r="P9" s="6"/>
      <c r="Q9" s="6"/>
      <c r="R9" s="6"/>
      <c r="S9" s="6"/>
      <c r="T9" s="6"/>
      <c r="U9" s="6"/>
      <c r="V9" s="6"/>
      <c r="W9" s="6"/>
      <c r="X9" s="6"/>
      <c r="Y9" s="6"/>
      <c r="Z9" s="6"/>
      <c r="AA9" s="6"/>
      <c r="AB9" s="6"/>
      <c r="AC9" s="6"/>
      <c r="AD9" s="6"/>
      <c r="AE9" s="6"/>
    </row>
    <row r="10" spans="1:31" ht="30" customHeight="1" x14ac:dyDescent="0.3">
      <c r="A10" s="5"/>
      <c r="B10" s="84" t="s">
        <v>51</v>
      </c>
      <c r="C10" s="85"/>
      <c r="D10" s="85"/>
      <c r="E10" s="75" t="s">
        <v>53</v>
      </c>
      <c r="F10" s="45"/>
      <c r="G10" s="104" t="str">
        <f>IF(E10="כן", "המודל מתאים לעצמאי/ פרילנסר ללא הכנסות נוספות, לקבלת מודל הכולל הכנסות נוספות יש לפנות אלינו.","")</f>
        <v/>
      </c>
      <c r="H10" s="104"/>
      <c r="I10" s="105"/>
      <c r="J10" s="22"/>
      <c r="K10" s="6" t="s">
        <v>41</v>
      </c>
      <c r="L10" s="6">
        <f>IF(LEN(G10)&gt;1,1,0)</f>
        <v>0</v>
      </c>
      <c r="M10" s="6"/>
      <c r="N10" s="6"/>
      <c r="O10" s="6"/>
      <c r="P10" s="6"/>
      <c r="Q10" s="6"/>
      <c r="R10" s="6"/>
      <c r="S10" s="6"/>
      <c r="T10" s="6"/>
      <c r="U10" s="6"/>
      <c r="V10" s="6"/>
      <c r="W10" s="6"/>
      <c r="X10" s="6"/>
      <c r="Y10" s="6"/>
      <c r="Z10" s="6"/>
      <c r="AA10" s="6"/>
      <c r="AB10" s="6"/>
      <c r="AC10" s="6"/>
      <c r="AD10" s="6"/>
      <c r="AE10" s="6"/>
    </row>
    <row r="11" spans="1:31" ht="30" customHeight="1" x14ac:dyDescent="0.3">
      <c r="A11" s="5"/>
      <c r="B11" s="84" t="s">
        <v>47</v>
      </c>
      <c r="C11" s="46"/>
      <c r="D11" s="46"/>
      <c r="E11" s="75" t="s">
        <v>54</v>
      </c>
      <c r="F11" s="45"/>
      <c r="G11" s="40"/>
      <c r="H11" s="34"/>
      <c r="I11" s="35"/>
      <c r="J11" s="5"/>
      <c r="K11" s="6"/>
      <c r="L11" s="6"/>
      <c r="M11" s="6"/>
      <c r="N11" s="6"/>
      <c r="O11" s="6"/>
      <c r="P11" s="6"/>
      <c r="Q11" s="6"/>
      <c r="R11" s="6"/>
      <c r="S11" s="6"/>
      <c r="T11" s="6"/>
      <c r="U11" s="6"/>
      <c r="V11" s="6"/>
      <c r="W11" s="6"/>
      <c r="X11" s="6"/>
      <c r="Y11" s="6"/>
      <c r="Z11" s="6"/>
      <c r="AA11" s="6"/>
      <c r="AB11" s="6"/>
      <c r="AC11" s="6"/>
      <c r="AD11" s="6"/>
      <c r="AE11" s="6"/>
    </row>
    <row r="12" spans="1:31" ht="16.5" x14ac:dyDescent="0.3">
      <c r="A12" s="5"/>
      <c r="B12" s="47"/>
      <c r="C12" s="46"/>
      <c r="D12" s="46"/>
      <c r="E12" s="40"/>
      <c r="F12" s="48"/>
      <c r="G12" s="40"/>
      <c r="H12" s="34"/>
      <c r="I12" s="35"/>
      <c r="J12" s="5"/>
      <c r="K12" s="6"/>
      <c r="L12" s="6"/>
      <c r="M12" s="6"/>
      <c r="N12" s="6"/>
      <c r="O12" s="6"/>
      <c r="P12" s="6"/>
      <c r="Q12" s="6"/>
      <c r="R12" s="6"/>
      <c r="S12" s="6"/>
      <c r="T12" s="6"/>
      <c r="U12" s="6"/>
      <c r="V12" s="6"/>
      <c r="W12" s="6"/>
      <c r="X12" s="6"/>
      <c r="Y12" s="6"/>
      <c r="Z12" s="6"/>
      <c r="AA12" s="6"/>
      <c r="AB12" s="6"/>
      <c r="AC12" s="6"/>
      <c r="AD12" s="6"/>
      <c r="AE12" s="6"/>
    </row>
    <row r="13" spans="1:31" ht="30" customHeight="1" x14ac:dyDescent="0.2">
      <c r="A13" s="5"/>
      <c r="B13" s="84" t="s">
        <v>50</v>
      </c>
      <c r="C13" s="85"/>
      <c r="D13" s="85"/>
      <c r="E13" s="49"/>
      <c r="F13" s="75">
        <v>12000</v>
      </c>
      <c r="G13" s="104" t="str">
        <f>IF(F13&lt;5000," שים לב שמדובר בהכנסה נמוכה מאוד.","")</f>
        <v/>
      </c>
      <c r="H13" s="104"/>
      <c r="I13" s="105"/>
      <c r="J13" s="22"/>
      <c r="K13" s="6"/>
      <c r="L13" s="6"/>
      <c r="M13" s="6"/>
      <c r="N13" s="6"/>
      <c r="O13" s="6"/>
      <c r="P13" s="6"/>
      <c r="Q13" s="6"/>
      <c r="R13" s="6"/>
      <c r="S13" s="6"/>
      <c r="T13" s="6"/>
      <c r="U13" s="6"/>
      <c r="V13" s="6"/>
      <c r="W13" s="6"/>
      <c r="X13" s="6"/>
      <c r="Y13" s="6"/>
      <c r="Z13" s="6"/>
      <c r="AA13" s="6"/>
      <c r="AB13" s="6"/>
      <c r="AC13" s="6"/>
      <c r="AD13" s="6"/>
      <c r="AE13" s="6"/>
    </row>
    <row r="14" spans="1:31" ht="4.5" customHeight="1" x14ac:dyDescent="0.2">
      <c r="A14" s="5"/>
      <c r="B14" s="84"/>
      <c r="C14" s="85"/>
      <c r="D14" s="85"/>
      <c r="E14" s="49"/>
      <c r="F14" s="49"/>
      <c r="G14" s="82"/>
      <c r="H14" s="82"/>
      <c r="I14" s="83"/>
      <c r="J14" s="22"/>
      <c r="K14" s="6"/>
      <c r="L14" s="6"/>
      <c r="M14" s="6"/>
      <c r="N14" s="6"/>
      <c r="O14" s="6"/>
      <c r="P14" s="6"/>
      <c r="Q14" s="6"/>
      <c r="R14" s="6"/>
      <c r="S14" s="6"/>
      <c r="T14" s="6"/>
      <c r="U14" s="6"/>
      <c r="V14" s="6"/>
      <c r="W14" s="6"/>
      <c r="X14" s="6"/>
      <c r="Y14" s="6"/>
      <c r="Z14" s="6"/>
      <c r="AA14" s="6"/>
      <c r="AB14" s="6"/>
      <c r="AC14" s="6"/>
      <c r="AD14" s="6"/>
      <c r="AE14" s="6"/>
    </row>
    <row r="15" spans="1:31" ht="30" customHeight="1" x14ac:dyDescent="0.2">
      <c r="A15" s="5"/>
      <c r="B15" s="106" t="s">
        <v>42</v>
      </c>
      <c r="C15" s="96"/>
      <c r="D15" s="96"/>
      <c r="E15" s="79"/>
      <c r="F15" s="75">
        <v>3500</v>
      </c>
      <c r="G15" s="96" t="str">
        <f>IF(F15&gt;F13,"שים לב שהיקף ההלוואות שהינך מחזיר אינו סביר ביחס להכנסה נטו.","")</f>
        <v/>
      </c>
      <c r="H15" s="96"/>
      <c r="I15" s="97"/>
      <c r="J15" s="25"/>
      <c r="K15" s="6"/>
      <c r="L15" s="6"/>
      <c r="M15" s="6"/>
      <c r="N15" s="6"/>
      <c r="O15" s="6"/>
      <c r="P15" s="6"/>
      <c r="Q15" s="6"/>
      <c r="R15" s="6"/>
      <c r="S15" s="6"/>
      <c r="T15" s="6"/>
      <c r="U15" s="6"/>
      <c r="V15" s="6"/>
      <c r="W15" s="6"/>
      <c r="X15" s="6"/>
      <c r="Y15" s="6"/>
      <c r="Z15" s="6"/>
      <c r="AA15" s="6"/>
      <c r="AB15" s="6"/>
      <c r="AC15" s="6"/>
      <c r="AD15" s="6"/>
      <c r="AE15" s="6"/>
    </row>
    <row r="16" spans="1:31" ht="3.75" customHeight="1" x14ac:dyDescent="0.2">
      <c r="A16" s="5"/>
      <c r="B16" s="76"/>
      <c r="C16" s="77"/>
      <c r="D16" s="77"/>
      <c r="E16" s="77"/>
      <c r="F16" s="77"/>
      <c r="G16" s="77"/>
      <c r="H16" s="77"/>
      <c r="I16" s="78"/>
      <c r="J16" s="25"/>
      <c r="K16" s="6"/>
      <c r="L16" s="6"/>
      <c r="M16" s="6"/>
      <c r="N16" s="6"/>
      <c r="O16" s="6"/>
      <c r="P16" s="6"/>
      <c r="Q16" s="6"/>
      <c r="R16" s="6"/>
      <c r="S16" s="6"/>
      <c r="T16" s="6"/>
      <c r="U16" s="6"/>
      <c r="V16" s="6"/>
      <c r="W16" s="6"/>
      <c r="X16" s="6"/>
      <c r="Y16" s="6"/>
      <c r="Z16" s="6"/>
      <c r="AA16" s="6"/>
      <c r="AB16" s="6"/>
      <c r="AC16" s="6"/>
      <c r="AD16" s="6"/>
      <c r="AE16" s="6"/>
    </row>
    <row r="17" spans="1:31" ht="15" customHeight="1" x14ac:dyDescent="0.3">
      <c r="A17" s="5"/>
      <c r="B17" s="110" t="s">
        <v>44</v>
      </c>
      <c r="C17" s="111"/>
      <c r="D17" s="111"/>
      <c r="E17" s="109">
        <v>200</v>
      </c>
      <c r="F17" s="45"/>
      <c r="G17" s="112" t="str">
        <f>IF(E17&lt;20, "לא הגיוני שהושקעו פחות מ 20 שעות חודשיות בעסק.","")</f>
        <v/>
      </c>
      <c r="H17" s="112"/>
      <c r="I17" s="113"/>
      <c r="J17" s="24"/>
      <c r="K17" s="6"/>
      <c r="L17" s="6"/>
      <c r="M17" s="6"/>
      <c r="N17" s="6"/>
      <c r="O17" s="6"/>
      <c r="P17" s="6"/>
      <c r="Q17" s="6"/>
      <c r="R17" s="6"/>
      <c r="S17" s="6"/>
      <c r="T17" s="6"/>
      <c r="U17" s="6"/>
      <c r="V17" s="6"/>
      <c r="W17" s="6"/>
      <c r="X17" s="6"/>
      <c r="Y17" s="6"/>
      <c r="Z17" s="6"/>
      <c r="AA17" s="6"/>
      <c r="AB17" s="6"/>
      <c r="AC17" s="6"/>
      <c r="AD17" s="6"/>
      <c r="AE17" s="6"/>
    </row>
    <row r="18" spans="1:31" ht="15" customHeight="1" x14ac:dyDescent="0.3">
      <c r="A18" s="5"/>
      <c r="B18" s="110"/>
      <c r="C18" s="111"/>
      <c r="D18" s="111"/>
      <c r="E18" s="109"/>
      <c r="F18" s="45"/>
      <c r="G18" s="112" t="str">
        <f>IF(E17&gt;200,"האם לקחת בחשבון ימי מחלה, חופשה וחגים?","")</f>
        <v/>
      </c>
      <c r="H18" s="112"/>
      <c r="I18" s="113"/>
      <c r="J18" s="24"/>
      <c r="K18" s="6"/>
      <c r="L18" s="6"/>
      <c r="M18" s="6"/>
      <c r="N18" s="6"/>
      <c r="O18" s="6"/>
      <c r="P18" s="6"/>
      <c r="Q18" s="6"/>
      <c r="R18" s="6"/>
      <c r="S18" s="6"/>
      <c r="T18" s="6"/>
      <c r="U18" s="6"/>
      <c r="V18" s="6"/>
      <c r="W18" s="6"/>
      <c r="X18" s="6"/>
      <c r="Y18" s="6"/>
      <c r="Z18" s="6"/>
      <c r="AA18" s="6"/>
      <c r="AB18" s="6"/>
      <c r="AC18" s="6"/>
      <c r="AD18" s="6"/>
      <c r="AE18" s="6"/>
    </row>
    <row r="19" spans="1:31" ht="15" customHeight="1" x14ac:dyDescent="0.3">
      <c r="A19" s="5"/>
      <c r="B19" s="110"/>
      <c r="C19" s="111"/>
      <c r="D19" s="111"/>
      <c r="E19" s="109"/>
      <c r="F19" s="45"/>
      <c r="G19" s="112" t="str">
        <f>IF(E17&gt;250,"היקף שעות לא הגיוני","")</f>
        <v/>
      </c>
      <c r="H19" s="112"/>
      <c r="I19" s="113"/>
      <c r="J19" s="24"/>
      <c r="K19" s="6"/>
      <c r="L19" s="6"/>
      <c r="M19" s="6"/>
      <c r="N19" s="6"/>
      <c r="O19" s="6"/>
      <c r="P19" s="6"/>
      <c r="Q19" s="6"/>
      <c r="R19" s="6"/>
      <c r="S19" s="6"/>
      <c r="T19" s="6"/>
      <c r="U19" s="6"/>
      <c r="V19" s="6"/>
      <c r="W19" s="6"/>
      <c r="X19" s="6"/>
      <c r="Y19" s="6"/>
      <c r="Z19" s="6"/>
      <c r="AA19" s="6"/>
      <c r="AB19" s="6"/>
      <c r="AC19" s="6"/>
      <c r="AD19" s="6"/>
      <c r="AE19" s="6"/>
    </row>
    <row r="20" spans="1:31" ht="33.75" customHeight="1" x14ac:dyDescent="0.3">
      <c r="A20" s="5"/>
      <c r="B20" s="110"/>
      <c r="C20" s="111"/>
      <c r="D20" s="111"/>
      <c r="E20" s="109"/>
      <c r="F20" s="45"/>
      <c r="G20" s="90" t="str">
        <f>IF(F36/E17&lt;30, "היקף שעות למול השכר- נראה שבחרת לעבוד בפחות משכר מינימום.","")</f>
        <v/>
      </c>
      <c r="H20" s="90"/>
      <c r="I20" s="91"/>
      <c r="J20" s="26"/>
      <c r="K20" s="6"/>
      <c r="L20" s="6"/>
      <c r="M20" s="6"/>
      <c r="N20" s="6"/>
      <c r="O20" s="6"/>
      <c r="P20" s="6"/>
      <c r="Q20" s="6"/>
      <c r="R20" s="6"/>
      <c r="S20" s="6"/>
      <c r="T20" s="6"/>
      <c r="U20" s="6"/>
      <c r="V20" s="6"/>
      <c r="W20" s="6"/>
      <c r="X20" s="6"/>
      <c r="Y20" s="6"/>
      <c r="Z20" s="6"/>
      <c r="AA20" s="6"/>
      <c r="AB20" s="6"/>
      <c r="AC20" s="6"/>
      <c r="AD20" s="6"/>
      <c r="AE20" s="6"/>
    </row>
    <row r="21" spans="1:31" ht="3.75" customHeight="1" x14ac:dyDescent="0.3">
      <c r="A21" s="5"/>
      <c r="B21" s="76"/>
      <c r="C21" s="77"/>
      <c r="D21" s="77"/>
      <c r="E21" s="77"/>
      <c r="F21" s="45"/>
      <c r="G21" s="80"/>
      <c r="H21" s="80"/>
      <c r="I21" s="81"/>
      <c r="J21" s="26"/>
      <c r="K21" s="6"/>
      <c r="L21" s="6"/>
      <c r="M21" s="6"/>
      <c r="N21" s="6"/>
      <c r="O21" s="6"/>
      <c r="P21" s="6"/>
      <c r="Q21" s="6"/>
      <c r="R21" s="6"/>
      <c r="S21" s="6"/>
      <c r="T21" s="6"/>
      <c r="U21" s="6"/>
      <c r="V21" s="6"/>
      <c r="W21" s="6"/>
      <c r="X21" s="6"/>
      <c r="Y21" s="6"/>
      <c r="Z21" s="6"/>
      <c r="AA21" s="6"/>
      <c r="AB21" s="6"/>
      <c r="AC21" s="6"/>
      <c r="AD21" s="6"/>
      <c r="AE21" s="6"/>
    </row>
    <row r="22" spans="1:31" ht="33.75" customHeight="1" x14ac:dyDescent="0.3">
      <c r="A22" s="5"/>
      <c r="B22" s="106" t="s">
        <v>45</v>
      </c>
      <c r="C22" s="96"/>
      <c r="D22" s="96"/>
      <c r="E22" s="109">
        <v>110</v>
      </c>
      <c r="F22" s="45"/>
      <c r="G22" s="90" t="str">
        <f>IF(E22&gt;120,".על פי הסטטיסטיקה היקף שעות הנמכרות על ידי עצמאי מעבר ל 120 שעות הוא לא סביר","")</f>
        <v/>
      </c>
      <c r="H22" s="90"/>
      <c r="I22" s="91"/>
      <c r="J22" s="26"/>
      <c r="K22" s="6"/>
      <c r="L22" s="6"/>
      <c r="M22" s="6"/>
      <c r="N22" s="6"/>
      <c r="O22" s="6"/>
      <c r="P22" s="6"/>
      <c r="Q22" s="6"/>
      <c r="R22" s="6"/>
      <c r="S22" s="6"/>
      <c r="T22" s="6"/>
      <c r="U22" s="6"/>
      <c r="V22" s="6"/>
      <c r="W22" s="6"/>
      <c r="X22" s="6"/>
      <c r="Y22" s="6"/>
      <c r="Z22" s="6"/>
      <c r="AA22" s="6"/>
      <c r="AB22" s="6"/>
      <c r="AC22" s="6"/>
      <c r="AD22" s="6"/>
      <c r="AE22" s="6"/>
    </row>
    <row r="23" spans="1:31" ht="45.75" customHeight="1" x14ac:dyDescent="0.3">
      <c r="A23" s="5"/>
      <c r="B23" s="106"/>
      <c r="C23" s="96"/>
      <c r="D23" s="96"/>
      <c r="E23" s="109"/>
      <c r="F23" s="45"/>
      <c r="G23" s="90" t="str">
        <f>IF(E22&gt;E17," לא יכול להיות שהשעות שמוקדשות לשירות ללקוח גבוהות משעות העבודה האופציונליות.","")</f>
        <v/>
      </c>
      <c r="H23" s="90"/>
      <c r="I23" s="91"/>
      <c r="J23" s="26"/>
      <c r="K23" s="6" t="s">
        <v>41</v>
      </c>
      <c r="L23" s="6">
        <f>IF(LEN(G23)&gt;1,1,0)</f>
        <v>0</v>
      </c>
      <c r="M23" s="6"/>
      <c r="N23" s="6"/>
      <c r="O23" s="6"/>
      <c r="P23" s="6"/>
      <c r="Q23" s="6"/>
      <c r="R23" s="6"/>
      <c r="S23" s="6"/>
      <c r="T23" s="6"/>
      <c r="U23" s="6"/>
      <c r="V23" s="6"/>
      <c r="W23" s="6"/>
      <c r="X23" s="6"/>
      <c r="Y23" s="6"/>
      <c r="Z23" s="6"/>
      <c r="AA23" s="6"/>
      <c r="AB23" s="6"/>
      <c r="AC23" s="6"/>
      <c r="AD23" s="6"/>
      <c r="AE23" s="6"/>
    </row>
    <row r="24" spans="1:31" ht="3.75" customHeight="1" x14ac:dyDescent="0.3">
      <c r="A24" s="5"/>
      <c r="B24" s="76"/>
      <c r="C24" s="77"/>
      <c r="D24" s="77"/>
      <c r="E24" s="50"/>
      <c r="F24" s="45"/>
      <c r="G24" s="80"/>
      <c r="H24" s="80"/>
      <c r="I24" s="81"/>
      <c r="J24" s="26"/>
      <c r="K24" s="6"/>
      <c r="L24" s="6"/>
      <c r="M24" s="6"/>
      <c r="N24" s="6"/>
      <c r="O24" s="6"/>
      <c r="P24" s="6"/>
      <c r="Q24" s="6"/>
      <c r="R24" s="6"/>
      <c r="S24" s="6"/>
      <c r="T24" s="6"/>
      <c r="U24" s="6"/>
      <c r="V24" s="6"/>
      <c r="W24" s="6"/>
      <c r="X24" s="6"/>
      <c r="Y24" s="6"/>
      <c r="Z24" s="6"/>
      <c r="AA24" s="6"/>
      <c r="AB24" s="6"/>
      <c r="AC24" s="6"/>
      <c r="AD24" s="6"/>
      <c r="AE24" s="6"/>
    </row>
    <row r="25" spans="1:31" x14ac:dyDescent="0.2">
      <c r="A25" s="5"/>
      <c r="B25" s="106" t="s">
        <v>38</v>
      </c>
      <c r="C25" s="96"/>
      <c r="D25" s="96"/>
      <c r="E25" s="49"/>
      <c r="F25" s="109">
        <v>4000</v>
      </c>
      <c r="G25" s="92" t="str">
        <f>IF(F25&lt;500,".היקף הוצאות לא סביר- נמוך מידי","")</f>
        <v/>
      </c>
      <c r="H25" s="92"/>
      <c r="I25" s="93"/>
      <c r="J25" s="23"/>
      <c r="K25" s="6"/>
      <c r="L25" s="6"/>
      <c r="M25" s="6"/>
      <c r="N25" s="6"/>
      <c r="O25" s="6"/>
      <c r="P25" s="6"/>
      <c r="Q25" s="6"/>
      <c r="R25" s="6"/>
      <c r="S25" s="6"/>
      <c r="T25" s="6"/>
      <c r="U25" s="6"/>
      <c r="V25" s="6"/>
      <c r="W25" s="6"/>
      <c r="X25" s="6"/>
      <c r="Y25" s="6"/>
      <c r="Z25" s="6"/>
      <c r="AA25" s="6"/>
      <c r="AB25" s="6"/>
      <c r="AC25" s="6"/>
      <c r="AD25" s="6"/>
      <c r="AE25" s="6"/>
    </row>
    <row r="26" spans="1:31" x14ac:dyDescent="0.2">
      <c r="A26" s="5"/>
      <c r="B26" s="106"/>
      <c r="C26" s="96"/>
      <c r="D26" s="96"/>
      <c r="E26" s="49"/>
      <c r="F26" s="109"/>
      <c r="G26" s="94" t="str">
        <f>IF(F25&gt;40000,"היקף הוצאות לא סביר עבור נותן שירותים בודד.","")</f>
        <v/>
      </c>
      <c r="H26" s="94"/>
      <c r="I26" s="95"/>
      <c r="J26" s="27"/>
      <c r="K26" s="6"/>
      <c r="L26" s="6"/>
      <c r="M26" s="6"/>
      <c r="N26" s="6"/>
      <c r="O26" s="6"/>
      <c r="P26" s="6"/>
      <c r="Q26" s="6"/>
      <c r="R26" s="6"/>
      <c r="S26" s="6"/>
      <c r="T26" s="6"/>
      <c r="U26" s="6"/>
      <c r="V26" s="6"/>
      <c r="W26" s="6"/>
      <c r="X26" s="6"/>
      <c r="Y26" s="6"/>
      <c r="Z26" s="6"/>
      <c r="AA26" s="6"/>
      <c r="AB26" s="6"/>
      <c r="AC26" s="6"/>
      <c r="AD26" s="6"/>
      <c r="AE26" s="6"/>
    </row>
    <row r="27" spans="1:31" ht="30" customHeight="1" x14ac:dyDescent="0.25">
      <c r="A27" s="5"/>
      <c r="B27" s="106"/>
      <c r="C27" s="96"/>
      <c r="D27" s="96"/>
      <c r="E27" s="51"/>
      <c r="F27" s="109"/>
      <c r="G27" s="96" t="str">
        <f>IF(F25/F36&gt;4,"היקף הוצאות ביחס לרווח הנדרש  - אינו סביר עבור נותן שירותים בודד.","")</f>
        <v/>
      </c>
      <c r="H27" s="96"/>
      <c r="I27" s="97"/>
      <c r="J27" s="25"/>
      <c r="K27" s="6"/>
      <c r="L27" s="6"/>
      <c r="M27" s="6"/>
      <c r="N27" s="5"/>
      <c r="O27" s="7"/>
      <c r="P27" s="7"/>
      <c r="Q27" s="6"/>
      <c r="R27" s="6"/>
      <c r="S27" s="6"/>
      <c r="T27" s="6"/>
      <c r="U27" s="6"/>
      <c r="V27" s="6"/>
      <c r="W27" s="6"/>
      <c r="X27" s="6"/>
      <c r="Y27" s="6"/>
      <c r="Z27" s="6"/>
      <c r="AA27" s="6"/>
      <c r="AB27" s="6"/>
      <c r="AC27" s="6"/>
      <c r="AD27" s="6"/>
      <c r="AE27" s="6"/>
    </row>
    <row r="28" spans="1:31" ht="4.5" customHeight="1" x14ac:dyDescent="0.25">
      <c r="A28" s="5"/>
      <c r="B28" s="76"/>
      <c r="C28" s="77"/>
      <c r="D28" s="77"/>
      <c r="E28" s="51"/>
      <c r="F28" s="51"/>
      <c r="G28" s="52"/>
      <c r="H28" s="52"/>
      <c r="I28" s="53"/>
      <c r="J28" s="28"/>
      <c r="K28" s="6"/>
      <c r="L28" s="6"/>
      <c r="M28" s="6"/>
      <c r="N28" s="5"/>
      <c r="O28" s="7"/>
      <c r="P28" s="7"/>
      <c r="Q28" s="6"/>
      <c r="R28" s="6"/>
      <c r="S28" s="6"/>
      <c r="T28" s="6"/>
      <c r="U28" s="6"/>
      <c r="V28" s="6"/>
      <c r="W28" s="6"/>
      <c r="X28" s="6"/>
      <c r="Y28" s="6"/>
      <c r="Z28" s="6"/>
      <c r="AA28" s="6"/>
      <c r="AB28" s="6"/>
      <c r="AC28" s="6"/>
      <c r="AD28" s="6"/>
      <c r="AE28" s="6"/>
    </row>
    <row r="29" spans="1:31" ht="36.75" customHeight="1" x14ac:dyDescent="0.3">
      <c r="A29" s="5"/>
      <c r="B29" s="106" t="s">
        <v>48</v>
      </c>
      <c r="C29" s="96"/>
      <c r="D29" s="96"/>
      <c r="E29" s="54">
        <v>0.2</v>
      </c>
      <c r="F29" s="45"/>
      <c r="G29" s="96" t="str">
        <f>IF(E29&lt;20%, "האם לקחת בחשבון סיכוני גבייה?","")</f>
        <v/>
      </c>
      <c r="H29" s="96"/>
      <c r="I29" s="97"/>
      <c r="J29" s="25"/>
      <c r="K29" s="6"/>
      <c r="L29" s="6"/>
      <c r="M29" s="6"/>
      <c r="N29" s="5"/>
      <c r="O29" s="7"/>
      <c r="P29" s="7"/>
      <c r="Q29" s="6"/>
      <c r="R29" s="6"/>
      <c r="S29" s="6"/>
      <c r="T29" s="6"/>
      <c r="U29" s="6"/>
      <c r="V29" s="6"/>
      <c r="W29" s="6"/>
      <c r="X29" s="6"/>
      <c r="Y29" s="6"/>
      <c r="Z29" s="6"/>
      <c r="AA29" s="6"/>
      <c r="AB29" s="6"/>
      <c r="AC29" s="6"/>
      <c r="AD29" s="6"/>
      <c r="AE29" s="6"/>
    </row>
    <row r="30" spans="1:31" ht="16.5" x14ac:dyDescent="0.3">
      <c r="A30" s="5"/>
      <c r="B30" s="41" t="s">
        <v>32</v>
      </c>
      <c r="C30" s="46"/>
      <c r="D30" s="46"/>
      <c r="E30" s="51"/>
      <c r="F30" s="55"/>
      <c r="G30" s="40"/>
      <c r="H30" s="34"/>
      <c r="I30" s="35"/>
      <c r="J30" s="5"/>
      <c r="K30" s="6"/>
      <c r="L30" s="6"/>
      <c r="M30" s="6"/>
      <c r="N30" s="5"/>
      <c r="O30" s="7"/>
      <c r="P30" s="7"/>
      <c r="Q30" s="6"/>
      <c r="R30" s="6"/>
      <c r="S30" s="6"/>
      <c r="T30" s="6"/>
      <c r="U30" s="6"/>
      <c r="V30" s="6"/>
      <c r="W30" s="6"/>
      <c r="X30" s="6"/>
      <c r="Y30" s="6"/>
      <c r="Z30" s="6"/>
      <c r="AA30" s="6"/>
      <c r="AB30" s="6"/>
      <c r="AC30" s="6"/>
      <c r="AD30" s="6"/>
      <c r="AE30" s="6"/>
    </row>
    <row r="31" spans="1:31" ht="34.5" customHeight="1" x14ac:dyDescent="0.3">
      <c r="A31" s="5"/>
      <c r="B31" s="56" t="s">
        <v>37</v>
      </c>
      <c r="C31" s="85"/>
      <c r="D31" s="85"/>
      <c r="E31" s="49"/>
      <c r="F31" s="57">
        <f>IF(SUM(L:L)&gt;0,"שים לב להערות",F25+F36+F33+F34+F35)</f>
        <v>30548.363095238095</v>
      </c>
      <c r="G31" s="40"/>
      <c r="H31" s="34"/>
      <c r="I31" s="35"/>
      <c r="J31" s="5"/>
      <c r="K31" s="6"/>
      <c r="L31" s="6"/>
      <c r="M31" s="6"/>
      <c r="N31" s="5"/>
      <c r="O31" s="7"/>
      <c r="P31" s="7"/>
      <c r="Q31" s="6"/>
      <c r="R31" s="6"/>
      <c r="S31" s="6"/>
      <c r="T31" s="6"/>
      <c r="U31" s="6"/>
      <c r="V31" s="6"/>
      <c r="W31" s="6"/>
      <c r="X31" s="6"/>
      <c r="Y31" s="6"/>
      <c r="Z31" s="6"/>
      <c r="AA31" s="6"/>
      <c r="AB31" s="6"/>
      <c r="AC31" s="6"/>
      <c r="AD31" s="6"/>
      <c r="AE31" s="6"/>
    </row>
    <row r="32" spans="1:31" ht="34.5" customHeight="1" x14ac:dyDescent="0.3">
      <c r="A32" s="5"/>
      <c r="B32" s="84" t="s">
        <v>39</v>
      </c>
      <c r="C32" s="85"/>
      <c r="D32" s="85"/>
      <c r="E32" s="49"/>
      <c r="F32" s="58">
        <f>IF(SUM(L:L)&gt;0,"שים לב להערות",F31-F25)</f>
        <v>26548.363095238095</v>
      </c>
      <c r="G32" s="40"/>
      <c r="H32" s="34"/>
      <c r="I32" s="35"/>
      <c r="J32" s="5"/>
      <c r="K32" s="6"/>
      <c r="L32" s="6"/>
      <c r="M32" s="6"/>
      <c r="N32" s="5"/>
      <c r="O32" s="7"/>
      <c r="P32" s="7"/>
      <c r="Q32" s="6"/>
      <c r="R32" s="6"/>
      <c r="S32" s="6"/>
      <c r="T32" s="6"/>
      <c r="U32" s="6"/>
      <c r="V32" s="6"/>
      <c r="W32" s="6"/>
      <c r="X32" s="6"/>
      <c r="Y32" s="6"/>
      <c r="Z32" s="6"/>
      <c r="AA32" s="6"/>
      <c r="AB32" s="6"/>
      <c r="AC32" s="6"/>
      <c r="AD32" s="6"/>
      <c r="AE32" s="6"/>
    </row>
    <row r="33" spans="1:31" ht="34.5" customHeight="1" x14ac:dyDescent="0.3">
      <c r="A33" s="5"/>
      <c r="B33" s="84" t="s">
        <v>34</v>
      </c>
      <c r="C33" s="85"/>
      <c r="D33" s="85"/>
      <c r="E33" s="49"/>
      <c r="F33" s="57">
        <f>IF(SUM(L:L)&gt;0,"שים לב להערות",גיליון2!C30/12+גיליון2!D30/12)</f>
        <v>4065.2901785714284</v>
      </c>
      <c r="G33" s="59"/>
      <c r="H33" s="34"/>
      <c r="I33" s="35"/>
      <c r="J33" s="5"/>
      <c r="K33" s="6"/>
      <c r="L33" s="6"/>
      <c r="M33" s="6"/>
      <c r="N33" s="5"/>
      <c r="O33" s="4"/>
      <c r="P33" s="4"/>
      <c r="Q33" s="6"/>
      <c r="R33" s="6"/>
      <c r="S33" s="6"/>
      <c r="T33" s="6"/>
      <c r="U33" s="6"/>
      <c r="V33" s="6"/>
      <c r="W33" s="6"/>
      <c r="X33" s="6"/>
      <c r="Y33" s="6"/>
      <c r="Z33" s="6"/>
      <c r="AA33" s="6"/>
      <c r="AB33" s="6"/>
      <c r="AC33" s="6"/>
      <c r="AD33" s="6"/>
      <c r="AE33" s="6"/>
    </row>
    <row r="34" spans="1:31" ht="34.5" customHeight="1" x14ac:dyDescent="0.3">
      <c r="A34" s="5"/>
      <c r="B34" s="84" t="s">
        <v>35</v>
      </c>
      <c r="C34" s="85"/>
      <c r="D34" s="85"/>
      <c r="E34" s="49"/>
      <c r="F34" s="57">
        <f>IF(SUM(L:L)&gt;0,"שים לב להערות",גיליון2!E30/12)</f>
        <v>3263.7648809523812</v>
      </c>
      <c r="G34" s="59"/>
      <c r="H34" s="34"/>
      <c r="I34" s="35"/>
      <c r="J34" s="5"/>
      <c r="K34" s="6"/>
      <c r="L34" s="6"/>
      <c r="M34" s="6"/>
      <c r="N34" s="5"/>
      <c r="O34" s="5"/>
      <c r="P34" s="6"/>
      <c r="Q34" s="6"/>
      <c r="R34" s="6"/>
      <c r="S34" s="6"/>
      <c r="T34" s="6"/>
      <c r="U34" s="6"/>
      <c r="V34" s="6"/>
      <c r="W34" s="6"/>
      <c r="X34" s="6"/>
      <c r="Y34" s="6"/>
      <c r="Z34" s="6"/>
      <c r="AA34" s="6"/>
      <c r="AB34" s="6"/>
      <c r="AC34" s="6"/>
      <c r="AD34" s="6"/>
      <c r="AE34" s="6"/>
    </row>
    <row r="35" spans="1:31" ht="34.5" customHeight="1" x14ac:dyDescent="0.3">
      <c r="A35" s="86"/>
      <c r="B35" s="84" t="s">
        <v>36</v>
      </c>
      <c r="C35" s="85"/>
      <c r="D35" s="85"/>
      <c r="E35" s="49"/>
      <c r="F35" s="58">
        <f>IF(SUM(L:L)&gt;0,"שים לב להערות",גיליון2!F30/12-IF(E11="אישה",גיליון2!C34,0))</f>
        <v>3719.3080357142862</v>
      </c>
      <c r="G35" s="59"/>
      <c r="H35" s="34"/>
      <c r="I35" s="35"/>
      <c r="J35" s="5"/>
      <c r="K35" s="6"/>
      <c r="L35" s="6"/>
      <c r="M35" s="6"/>
      <c r="N35" s="6"/>
      <c r="O35" s="5"/>
      <c r="P35" s="5"/>
      <c r="Q35" s="5"/>
      <c r="R35" s="5"/>
      <c r="S35" s="5"/>
      <c r="T35" s="5"/>
      <c r="U35" s="5"/>
      <c r="V35" s="5"/>
      <c r="W35" s="6"/>
      <c r="X35" s="6"/>
      <c r="Y35" s="6"/>
      <c r="Z35" s="6"/>
      <c r="AA35" s="6"/>
      <c r="AB35" s="6"/>
      <c r="AC35" s="6"/>
      <c r="AD35" s="6"/>
      <c r="AE35" s="6"/>
    </row>
    <row r="36" spans="1:31" ht="37.5" customHeight="1" x14ac:dyDescent="0.2">
      <c r="A36" s="5"/>
      <c r="B36" s="84" t="s">
        <v>46</v>
      </c>
      <c r="C36" s="85"/>
      <c r="D36" s="85"/>
      <c r="E36" s="49"/>
      <c r="F36" s="57">
        <f>F13+F15</f>
        <v>15500</v>
      </c>
      <c r="G36" s="90" t="str">
        <f>IF(F36&gt;30000,"שים לב שמדובר בהכנסה גבוהה מאוד, שאינה תואמת למרבית הסטטיסטיקות במשק.","")</f>
        <v/>
      </c>
      <c r="H36" s="90"/>
      <c r="I36" s="91"/>
      <c r="J36" s="26"/>
      <c r="K36" s="6" t="s">
        <v>41</v>
      </c>
      <c r="L36" s="6">
        <f>IF(LEN(G36)&gt;1,1,0)</f>
        <v>0</v>
      </c>
      <c r="M36" s="6"/>
      <c r="N36" s="6"/>
      <c r="O36" s="29"/>
      <c r="P36" s="29"/>
      <c r="Q36" s="29"/>
      <c r="R36" s="29"/>
      <c r="S36" s="29"/>
      <c r="T36" s="29"/>
      <c r="U36" s="29"/>
      <c r="V36" s="5"/>
      <c r="W36" s="6"/>
      <c r="X36" s="6"/>
      <c r="Y36" s="6"/>
      <c r="Z36" s="6"/>
      <c r="AA36" s="6"/>
      <c r="AB36" s="6"/>
      <c r="AC36" s="6"/>
      <c r="AD36" s="6"/>
      <c r="AE36" s="6"/>
    </row>
    <row r="37" spans="1:31" ht="16.5" x14ac:dyDescent="0.3">
      <c r="A37" s="5"/>
      <c r="B37" s="47"/>
      <c r="C37" s="46"/>
      <c r="D37" s="46"/>
      <c r="E37" s="51"/>
      <c r="F37" s="55"/>
      <c r="G37" s="40"/>
      <c r="H37" s="34"/>
      <c r="I37" s="35"/>
      <c r="J37" s="5"/>
      <c r="K37" s="6"/>
      <c r="L37" s="6"/>
      <c r="M37" s="6"/>
      <c r="N37" s="6"/>
      <c r="O37" s="5"/>
      <c r="P37" s="5"/>
      <c r="Q37" s="5"/>
      <c r="R37" s="5"/>
      <c r="S37" s="5"/>
      <c r="T37" s="5"/>
      <c r="U37" s="5"/>
      <c r="V37" s="5"/>
      <c r="W37" s="6"/>
      <c r="X37" s="6"/>
      <c r="Y37" s="6"/>
      <c r="Z37" s="6"/>
      <c r="AA37" s="6"/>
      <c r="AB37" s="6"/>
      <c r="AC37" s="6"/>
      <c r="AD37" s="6"/>
      <c r="AE37" s="6"/>
    </row>
    <row r="38" spans="1:31" ht="30" customHeight="1" x14ac:dyDescent="0.3">
      <c r="A38" s="5"/>
      <c r="B38" s="84" t="s">
        <v>40</v>
      </c>
      <c r="C38" s="85"/>
      <c r="D38" s="85"/>
      <c r="E38" s="60"/>
      <c r="F38" s="61">
        <f>IF(SUM(L:L)&gt;0,"שים לב להערות",F31/E22)</f>
        <v>277.71239177489178</v>
      </c>
      <c r="G38" s="59"/>
      <c r="H38" s="34"/>
      <c r="I38" s="35"/>
      <c r="J38" s="5"/>
      <c r="K38" s="6"/>
      <c r="L38" s="6"/>
      <c r="M38" s="15"/>
      <c r="N38" s="6"/>
      <c r="O38" s="5"/>
      <c r="P38" s="5"/>
      <c r="Q38" s="5"/>
      <c r="R38" s="5"/>
      <c r="S38" s="5"/>
      <c r="T38" s="5"/>
      <c r="U38" s="5"/>
      <c r="V38" s="5"/>
      <c r="W38" s="6"/>
      <c r="X38" s="6"/>
      <c r="Y38" s="6"/>
      <c r="Z38" s="6"/>
      <c r="AA38" s="6"/>
      <c r="AB38" s="6"/>
      <c r="AC38" s="6"/>
      <c r="AD38" s="6"/>
      <c r="AE38" s="6"/>
    </row>
    <row r="39" spans="1:31" ht="16.5" x14ac:dyDescent="0.3">
      <c r="A39" s="5"/>
      <c r="B39" s="47"/>
      <c r="C39" s="46"/>
      <c r="D39" s="46"/>
      <c r="E39" s="51"/>
      <c r="F39" s="55"/>
      <c r="G39" s="40"/>
      <c r="H39" s="34"/>
      <c r="I39" s="35"/>
      <c r="J39" s="5"/>
      <c r="K39" s="6"/>
      <c r="L39" s="6"/>
      <c r="M39" s="6"/>
      <c r="N39" s="6"/>
      <c r="O39" s="5"/>
      <c r="P39" s="5"/>
      <c r="Q39" s="5"/>
      <c r="R39" s="5"/>
      <c r="S39" s="5"/>
      <c r="T39" s="5"/>
      <c r="U39" s="5"/>
      <c r="V39" s="5"/>
      <c r="W39" s="6"/>
      <c r="X39" s="6"/>
      <c r="Y39" s="6"/>
      <c r="Z39" s="6"/>
      <c r="AA39" s="6"/>
      <c r="AB39" s="6"/>
      <c r="AC39" s="6"/>
      <c r="AD39" s="6"/>
      <c r="AE39" s="6"/>
    </row>
    <row r="40" spans="1:31" ht="29.25" customHeight="1" x14ac:dyDescent="0.3">
      <c r="A40" s="5"/>
      <c r="B40" s="84" t="s">
        <v>49</v>
      </c>
      <c r="C40" s="62"/>
      <c r="D40" s="62"/>
      <c r="E40" s="45"/>
      <c r="F40" s="74">
        <f>IF(SUM(L:L)&gt;0,"שים לב להערות",F38/(1-E29))</f>
        <v>347.14048971861473</v>
      </c>
      <c r="G40" s="45"/>
      <c r="H40" s="34"/>
      <c r="I40" s="35"/>
      <c r="J40" s="5"/>
      <c r="K40" s="6"/>
      <c r="L40" s="6"/>
      <c r="M40" s="6"/>
      <c r="N40" s="6"/>
      <c r="O40" s="6"/>
      <c r="P40" s="6"/>
      <c r="Q40" s="6"/>
      <c r="R40" s="6"/>
      <c r="S40" s="6"/>
      <c r="T40" s="6"/>
      <c r="U40" s="6"/>
      <c r="V40" s="6"/>
      <c r="W40" s="6"/>
      <c r="X40" s="6"/>
      <c r="Y40" s="6"/>
      <c r="Z40" s="6"/>
      <c r="AA40" s="6"/>
      <c r="AB40" s="6"/>
      <c r="AC40" s="6"/>
      <c r="AD40" s="6"/>
      <c r="AE40" s="6"/>
    </row>
    <row r="41" spans="1:31" ht="16.5" x14ac:dyDescent="0.3">
      <c r="A41" s="5"/>
      <c r="B41" s="63"/>
      <c r="C41" s="40"/>
      <c r="D41" s="40"/>
      <c r="E41" s="40"/>
      <c r="F41" s="64" t="str">
        <f>IF(גיליון2!P7=1,"שים לב התוצאה אינה סבירה.","")</f>
        <v/>
      </c>
      <c r="G41" s="40"/>
      <c r="H41" s="34"/>
      <c r="I41" s="35"/>
      <c r="J41" s="5"/>
      <c r="K41" s="6"/>
      <c r="L41" s="6"/>
      <c r="M41" s="6"/>
      <c r="N41" s="6"/>
      <c r="O41" s="6"/>
      <c r="P41" s="6"/>
      <c r="Q41" s="6"/>
      <c r="R41" s="6"/>
      <c r="S41" s="6"/>
      <c r="T41" s="6"/>
      <c r="U41" s="6"/>
      <c r="V41" s="6"/>
      <c r="W41" s="6"/>
      <c r="X41" s="6"/>
      <c r="Y41" s="6"/>
      <c r="Z41" s="6"/>
      <c r="AA41" s="6"/>
      <c r="AB41" s="6"/>
      <c r="AC41" s="6"/>
      <c r="AD41" s="6"/>
      <c r="AE41" s="6"/>
    </row>
    <row r="42" spans="1:31" ht="30" customHeight="1" x14ac:dyDescent="0.3">
      <c r="A42" s="5"/>
      <c r="B42" s="39"/>
      <c r="C42" s="45"/>
      <c r="D42" s="45"/>
      <c r="E42" s="45"/>
      <c r="F42" s="45"/>
      <c r="G42" s="40"/>
      <c r="H42" s="34"/>
      <c r="I42" s="35"/>
      <c r="J42" s="5"/>
      <c r="K42" s="6"/>
      <c r="L42" s="6"/>
      <c r="M42" s="6"/>
      <c r="N42" s="6"/>
      <c r="O42" s="6"/>
      <c r="P42" s="6"/>
      <c r="Q42" s="6"/>
      <c r="R42" s="6"/>
      <c r="S42" s="6"/>
      <c r="T42" s="6"/>
      <c r="U42" s="6"/>
      <c r="V42" s="6"/>
      <c r="W42" s="6"/>
      <c r="X42" s="6"/>
      <c r="Y42" s="6"/>
      <c r="Z42" s="6"/>
      <c r="AA42" s="6"/>
      <c r="AB42" s="6"/>
      <c r="AC42" s="6"/>
      <c r="AD42" s="6"/>
      <c r="AE42" s="6"/>
    </row>
    <row r="43" spans="1:31" ht="16.5" x14ac:dyDescent="0.3">
      <c r="A43" s="5"/>
      <c r="B43" s="39"/>
      <c r="C43" s="45"/>
      <c r="D43" s="40"/>
      <c r="E43" s="40"/>
      <c r="F43" s="48"/>
      <c r="G43" s="40"/>
      <c r="H43" s="34"/>
      <c r="I43" s="35"/>
      <c r="J43" s="5"/>
      <c r="K43" s="6"/>
      <c r="L43" s="6"/>
      <c r="M43" s="6"/>
      <c r="N43" s="6"/>
      <c r="O43" s="89"/>
      <c r="P43" s="89"/>
      <c r="Q43" s="89"/>
      <c r="R43" s="89"/>
      <c r="S43" s="89"/>
      <c r="T43" s="89"/>
      <c r="U43" s="89"/>
      <c r="V43" s="6"/>
      <c r="W43" s="6"/>
      <c r="X43" s="6"/>
      <c r="Y43" s="6"/>
      <c r="Z43" s="6"/>
      <c r="AA43" s="6"/>
      <c r="AB43" s="6"/>
      <c r="AC43" s="6"/>
      <c r="AD43" s="6"/>
      <c r="AE43" s="6"/>
    </row>
    <row r="44" spans="1:31" ht="16.5" x14ac:dyDescent="0.3">
      <c r="A44" s="5"/>
      <c r="B44" s="65" t="s">
        <v>6</v>
      </c>
      <c r="C44" s="66"/>
      <c r="D44" s="66"/>
      <c r="E44" s="40"/>
      <c r="F44" s="48"/>
      <c r="G44" s="40"/>
      <c r="H44" s="34"/>
      <c r="I44" s="35"/>
      <c r="J44" s="5"/>
      <c r="K44" s="6"/>
      <c r="L44" s="6"/>
      <c r="M44" s="6"/>
      <c r="N44" s="6"/>
      <c r="O44" s="6"/>
      <c r="P44" s="6"/>
      <c r="Q44" s="6"/>
      <c r="R44" s="6"/>
      <c r="S44" s="6"/>
      <c r="T44" s="6"/>
      <c r="U44" s="6"/>
      <c r="V44" s="6"/>
      <c r="W44" s="6"/>
      <c r="X44" s="6"/>
      <c r="Y44" s="6"/>
      <c r="Z44" s="6"/>
      <c r="AA44" s="6"/>
      <c r="AB44" s="6"/>
      <c r="AC44" s="6"/>
      <c r="AD44" s="6"/>
      <c r="AE44" s="6"/>
    </row>
    <row r="45" spans="1:31" ht="16.5" x14ac:dyDescent="0.3">
      <c r="A45" s="5"/>
      <c r="B45" s="63" t="s">
        <v>7</v>
      </c>
      <c r="C45" s="40" t="s">
        <v>27</v>
      </c>
      <c r="D45" s="40"/>
      <c r="E45" s="40"/>
      <c r="F45" s="40"/>
      <c r="G45" s="40"/>
      <c r="H45" s="34"/>
      <c r="I45" s="35"/>
      <c r="J45" s="5"/>
      <c r="K45" s="6"/>
      <c r="L45" s="6"/>
      <c r="M45" s="6"/>
      <c r="N45" s="6"/>
      <c r="O45" s="6"/>
      <c r="P45" s="6"/>
      <c r="Q45" s="6"/>
      <c r="R45" s="6"/>
      <c r="S45" s="6"/>
      <c r="T45" s="6"/>
      <c r="U45" s="6"/>
      <c r="V45" s="6"/>
      <c r="W45" s="6"/>
      <c r="X45" s="6"/>
      <c r="Y45" s="6"/>
      <c r="Z45" s="6"/>
      <c r="AA45" s="6"/>
      <c r="AB45" s="6"/>
      <c r="AC45" s="6"/>
      <c r="AD45" s="6"/>
      <c r="AE45" s="6"/>
    </row>
    <row r="46" spans="1:31" ht="16.5" x14ac:dyDescent="0.3">
      <c r="A46" s="5"/>
      <c r="B46" s="63" t="s">
        <v>8</v>
      </c>
      <c r="C46" s="40" t="s">
        <v>9</v>
      </c>
      <c r="D46" s="40"/>
      <c r="E46" s="40"/>
      <c r="F46" s="40"/>
      <c r="G46" s="40"/>
      <c r="H46" s="34"/>
      <c r="I46" s="35"/>
      <c r="J46" s="5"/>
      <c r="K46" s="6"/>
      <c r="L46" s="6"/>
      <c r="M46" s="6"/>
      <c r="N46" s="6"/>
      <c r="O46" s="6"/>
      <c r="P46" s="6"/>
      <c r="Q46" s="6"/>
      <c r="R46" s="6"/>
      <c r="S46" s="6"/>
      <c r="T46" s="6"/>
      <c r="U46" s="6"/>
      <c r="V46" s="6"/>
      <c r="W46" s="6"/>
      <c r="X46" s="6"/>
      <c r="Y46" s="6"/>
      <c r="Z46" s="6"/>
      <c r="AA46" s="6"/>
      <c r="AB46" s="6"/>
      <c r="AC46" s="6"/>
      <c r="AD46" s="6"/>
      <c r="AE46" s="6"/>
    </row>
    <row r="47" spans="1:31" ht="16.5" x14ac:dyDescent="0.3">
      <c r="A47" s="5"/>
      <c r="B47" s="63" t="s">
        <v>10</v>
      </c>
      <c r="C47" s="40" t="s">
        <v>18</v>
      </c>
      <c r="D47" s="40"/>
      <c r="E47" s="40"/>
      <c r="F47" s="40"/>
      <c r="G47" s="40"/>
      <c r="H47" s="34"/>
      <c r="I47" s="35"/>
      <c r="J47" s="5"/>
      <c r="K47" s="6"/>
      <c r="L47" s="6"/>
      <c r="M47" s="6"/>
      <c r="N47" s="6"/>
      <c r="O47" s="6"/>
      <c r="P47" s="6"/>
      <c r="Q47" s="6"/>
      <c r="R47" s="6"/>
      <c r="S47" s="6"/>
      <c r="T47" s="6"/>
      <c r="U47" s="6"/>
      <c r="V47" s="6"/>
      <c r="W47" s="6"/>
      <c r="X47" s="6"/>
      <c r="Y47" s="6"/>
      <c r="Z47" s="6"/>
      <c r="AA47" s="6"/>
      <c r="AB47" s="6"/>
      <c r="AC47" s="6"/>
      <c r="AD47" s="6"/>
      <c r="AE47" s="6"/>
    </row>
    <row r="48" spans="1:31" ht="16.5" x14ac:dyDescent="0.3">
      <c r="A48" s="5"/>
      <c r="B48" s="63"/>
      <c r="C48" s="40"/>
      <c r="D48" s="40"/>
      <c r="E48" s="40"/>
      <c r="F48" s="40"/>
      <c r="G48" s="40"/>
      <c r="H48" s="40"/>
      <c r="I48" s="35"/>
      <c r="J48" s="5"/>
      <c r="K48" s="6"/>
      <c r="L48" s="6"/>
      <c r="M48" s="6"/>
      <c r="N48" s="6"/>
      <c r="O48" s="6"/>
      <c r="P48" s="6"/>
      <c r="Q48" s="6"/>
      <c r="R48" s="6"/>
      <c r="S48" s="6"/>
      <c r="T48" s="6"/>
      <c r="U48" s="6"/>
      <c r="V48" s="6"/>
      <c r="W48" s="6"/>
      <c r="X48" s="6"/>
      <c r="Y48" s="6"/>
      <c r="Z48" s="6"/>
      <c r="AA48" s="6"/>
      <c r="AB48" s="6"/>
      <c r="AC48" s="6"/>
      <c r="AD48" s="6"/>
      <c r="AE48" s="6"/>
    </row>
    <row r="49" spans="1:31" ht="16.5" x14ac:dyDescent="0.3">
      <c r="A49" s="5"/>
      <c r="B49" s="63"/>
      <c r="C49" s="40"/>
      <c r="D49" s="40"/>
      <c r="E49" s="40"/>
      <c r="F49" s="40"/>
      <c r="G49" s="40"/>
      <c r="H49" s="40"/>
      <c r="I49" s="35"/>
      <c r="J49" s="5"/>
      <c r="K49" s="6"/>
      <c r="L49" s="6"/>
      <c r="M49" s="6"/>
      <c r="N49" s="6"/>
      <c r="O49" s="6"/>
      <c r="P49" s="6"/>
      <c r="Q49" s="6"/>
      <c r="R49" s="6"/>
      <c r="S49" s="6"/>
      <c r="T49" s="6"/>
      <c r="U49" s="6"/>
      <c r="V49" s="6"/>
      <c r="W49" s="6"/>
      <c r="X49" s="6"/>
      <c r="Y49" s="6"/>
      <c r="Z49" s="6"/>
      <c r="AA49" s="6"/>
      <c r="AB49" s="6"/>
      <c r="AC49" s="6"/>
      <c r="AD49" s="6"/>
      <c r="AE49" s="6"/>
    </row>
    <row r="50" spans="1:31" ht="15" customHeight="1" x14ac:dyDescent="0.3">
      <c r="A50" s="5"/>
      <c r="B50" s="67" t="s">
        <v>22</v>
      </c>
      <c r="C50" s="68"/>
      <c r="D50" s="68"/>
      <c r="E50" s="68"/>
      <c r="F50" s="68"/>
      <c r="G50" s="68"/>
      <c r="H50" s="68"/>
      <c r="I50" s="35"/>
      <c r="J50" s="5"/>
      <c r="K50" s="6"/>
      <c r="L50" s="6"/>
      <c r="M50" s="6"/>
      <c r="N50" s="6"/>
      <c r="O50" s="6"/>
      <c r="P50" s="6"/>
      <c r="Q50" s="6"/>
      <c r="R50" s="6"/>
      <c r="S50" s="6"/>
      <c r="T50" s="6"/>
      <c r="U50" s="6"/>
      <c r="V50" s="6"/>
      <c r="W50" s="6"/>
      <c r="X50" s="6"/>
      <c r="Y50" s="6"/>
      <c r="Z50" s="6"/>
      <c r="AA50" s="6"/>
      <c r="AB50" s="6"/>
      <c r="AC50" s="6"/>
      <c r="AD50" s="6"/>
      <c r="AE50" s="6"/>
    </row>
    <row r="51" spans="1:31" ht="41.25" customHeight="1" x14ac:dyDescent="0.3">
      <c r="A51" s="5"/>
      <c r="B51" s="107" t="s">
        <v>23</v>
      </c>
      <c r="C51" s="108"/>
      <c r="D51" s="108"/>
      <c r="E51" s="108"/>
      <c r="F51" s="108"/>
      <c r="G51" s="108"/>
      <c r="H51" s="108"/>
      <c r="I51" s="69"/>
      <c r="J51" s="5"/>
      <c r="K51" s="6"/>
      <c r="L51" s="6"/>
      <c r="M51" s="6"/>
      <c r="N51" s="6"/>
      <c r="O51" s="6"/>
      <c r="P51" s="6"/>
      <c r="Q51" s="6"/>
      <c r="R51" s="6"/>
      <c r="S51" s="6"/>
      <c r="T51" s="6"/>
      <c r="U51" s="6"/>
      <c r="V51" s="6"/>
      <c r="W51" s="6"/>
      <c r="X51" s="6"/>
      <c r="Y51" s="6"/>
      <c r="Z51" s="6"/>
      <c r="AA51" s="6"/>
      <c r="AB51" s="6"/>
      <c r="AC51" s="6"/>
      <c r="AD51" s="6"/>
      <c r="AE51" s="6"/>
    </row>
    <row r="52" spans="1:31" x14ac:dyDescent="0.2">
      <c r="A52" s="5"/>
      <c r="B52" s="3"/>
      <c r="C52" s="3"/>
      <c r="D52" s="3"/>
      <c r="E52" s="3"/>
      <c r="F52" s="3"/>
      <c r="G52" s="3"/>
      <c r="H52" s="3"/>
      <c r="M52" s="6"/>
      <c r="N52" s="6"/>
      <c r="O52" s="6"/>
      <c r="P52" s="6"/>
      <c r="Q52" s="6"/>
      <c r="R52" s="6"/>
      <c r="S52" s="6"/>
      <c r="T52" s="6"/>
      <c r="U52" s="6"/>
      <c r="V52" s="6"/>
      <c r="W52" s="6"/>
      <c r="X52" s="6"/>
      <c r="Y52" s="6"/>
      <c r="Z52" s="6"/>
      <c r="AA52" s="6"/>
      <c r="AB52" s="6"/>
      <c r="AC52" s="6"/>
      <c r="AD52" s="6"/>
      <c r="AE52" s="6"/>
    </row>
    <row r="53" spans="1:31" ht="15" x14ac:dyDescent="0.25">
      <c r="A53" s="2"/>
      <c r="B53" s="1"/>
      <c r="C53" s="1"/>
      <c r="D53" s="1"/>
      <c r="E53" s="1"/>
      <c r="F53" s="1"/>
      <c r="G53" s="1"/>
      <c r="H53" s="1"/>
      <c r="M53" s="6"/>
      <c r="N53" s="6"/>
      <c r="O53" s="6"/>
      <c r="P53" s="6"/>
      <c r="Q53" s="6"/>
      <c r="R53" s="6"/>
      <c r="S53" s="6"/>
      <c r="T53" s="6"/>
      <c r="U53" s="6"/>
      <c r="V53" s="6"/>
      <c r="W53" s="6"/>
      <c r="X53" s="6"/>
      <c r="Y53" s="6"/>
      <c r="Z53" s="6"/>
      <c r="AA53" s="6"/>
      <c r="AB53" s="6"/>
      <c r="AC53" s="6"/>
      <c r="AD53" s="6"/>
      <c r="AE53" s="6"/>
    </row>
    <row r="54" spans="1:31" x14ac:dyDescent="0.2">
      <c r="A54" s="2"/>
      <c r="B54" s="2"/>
      <c r="C54" s="2"/>
      <c r="D54" s="2"/>
      <c r="E54" s="2"/>
      <c r="F54" s="2"/>
      <c r="G54" s="2"/>
      <c r="H54" s="2"/>
      <c r="I54" s="2"/>
      <c r="J54" s="2"/>
    </row>
    <row r="55" spans="1:31" x14ac:dyDescent="0.2">
      <c r="A55" s="2"/>
      <c r="B55" s="2"/>
      <c r="C55" s="2"/>
      <c r="D55" s="2"/>
      <c r="E55" s="2"/>
      <c r="F55" s="2"/>
      <c r="G55" s="2"/>
      <c r="H55" s="2"/>
      <c r="I55" s="2"/>
      <c r="J55" s="2"/>
    </row>
    <row r="56" spans="1:31" x14ac:dyDescent="0.2">
      <c r="A56" s="2"/>
      <c r="B56" s="2"/>
      <c r="C56" s="2"/>
      <c r="D56" s="2"/>
      <c r="E56" s="2"/>
      <c r="F56" s="2"/>
      <c r="G56" s="2"/>
      <c r="H56" s="2"/>
      <c r="I56" s="2"/>
      <c r="J56" s="2"/>
    </row>
    <row r="57" spans="1:31" x14ac:dyDescent="0.2">
      <c r="A57" s="2"/>
      <c r="B57" s="2"/>
      <c r="C57" s="2"/>
      <c r="D57" s="2"/>
      <c r="E57" s="2"/>
      <c r="F57" s="2"/>
      <c r="G57" s="2"/>
      <c r="H57" s="2"/>
      <c r="I57" s="2"/>
      <c r="J57" s="2"/>
    </row>
    <row r="59" spans="1:31" x14ac:dyDescent="0.2">
      <c r="F59" s="88"/>
    </row>
  </sheetData>
  <sheetProtection algorithmName="SHA-512" hashValue="v+GQOQuJa6TLPqpdboM4W0hajEU57zfs4wShS93npSFEGs+Ea3dSfc6KyMzRpRP3uvQgauTTn5H8Gi8gMQ8WHA==" saltValue="NdDD8u3eI4rOP0TJAc0RSQ==" spinCount="100000" sheet="1" objects="1" scenarios="1"/>
  <dataConsolidate/>
  <mergeCells count="28">
    <mergeCell ref="B51:H51"/>
    <mergeCell ref="F25:F27"/>
    <mergeCell ref="B25:D27"/>
    <mergeCell ref="G27:I27"/>
    <mergeCell ref="B17:D20"/>
    <mergeCell ref="E17:E20"/>
    <mergeCell ref="G18:I18"/>
    <mergeCell ref="G19:I19"/>
    <mergeCell ref="G20:I20"/>
    <mergeCell ref="G23:I23"/>
    <mergeCell ref="G22:I22"/>
    <mergeCell ref="E22:E23"/>
    <mergeCell ref="B22:D23"/>
    <mergeCell ref="B29:D29"/>
    <mergeCell ref="G17:I17"/>
    <mergeCell ref="G9:I9"/>
    <mergeCell ref="B9:D9"/>
    <mergeCell ref="G15:I15"/>
    <mergeCell ref="B5:G5"/>
    <mergeCell ref="C7:G7"/>
    <mergeCell ref="G13:I13"/>
    <mergeCell ref="B15:D15"/>
    <mergeCell ref="G10:I10"/>
    <mergeCell ref="O43:U43"/>
    <mergeCell ref="G36:I36"/>
    <mergeCell ref="G25:I25"/>
    <mergeCell ref="G26:I26"/>
    <mergeCell ref="G29:I29"/>
  </mergeCells>
  <conditionalFormatting sqref="C7">
    <cfRule type="containsText" dxfId="22" priority="39" operator="containsText" text="האם ברצונך לקבל יעוץ לגבי ההערה המופיעה?- פנה אלינו 08-6887881">
      <formula>NOT(ISERROR(SEARCH("האם ברצונך לקבל יעוץ לגבי ההערה המופיעה?- פנה אלינו 08-6887881",C7)))</formula>
    </cfRule>
  </conditionalFormatting>
  <conditionalFormatting sqref="F40">
    <cfRule type="expression" dxfId="21" priority="62">
      <formula>OR($G$9,$G$11,$G$13,$G$15,#REF!,$G$18,$G$19,$G$20,$G$22,$G$23,#REF!,$G$25,$G$26,$G$27,$G$29)</formula>
    </cfRule>
  </conditionalFormatting>
  <dataValidations count="3">
    <dataValidation type="whole" operator="greaterThanOrEqual" allowBlank="1" showInputMessage="1" showErrorMessage="1" sqref="E22 E17:E20 F13:F16 F25:F28 E9">
      <formula1>0</formula1>
    </dataValidation>
    <dataValidation type="decimal" allowBlank="1" showInputMessage="1" showErrorMessage="1" sqref="E29">
      <formula1>0</formula1>
      <formula2>1</formula2>
    </dataValidation>
    <dataValidation type="whole" operator="greaterThanOrEqual" allowBlank="1" showInputMessage="1" showErrorMessage="1" sqref="E21">
      <formula1>20</formula1>
    </dataValidation>
  </dataValidations>
  <pageMargins left="0.7" right="0.7" top="0.75" bottom="0.75" header="0.3" footer="0.3"/>
  <pageSetup paperSize="9" scale="7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6" operator="containsText" id="{A970BB8F-AF42-4E4C-B5F2-DA3A5B55DCB3}">
            <xm:f>NOT(ISERROR(SEARCH($G$10,G10)))</xm:f>
            <xm:f>$G$10</xm:f>
            <x14:dxf>
              <font>
                <color theme="7" tint="0.39994506668294322"/>
              </font>
              <fill>
                <patternFill>
                  <bgColor rgb="FFFF0000"/>
                </patternFill>
              </fill>
            </x14:dxf>
          </x14:cfRule>
          <xm:sqref>G10</xm:sqref>
        </x14:conditionalFormatting>
        <x14:conditionalFormatting xmlns:xm="http://schemas.microsoft.com/office/excel/2006/main">
          <x14:cfRule type="containsText" priority="35" operator="containsText" id="{18136371-2E9F-447E-B7FD-7022E474A62B}">
            <xm:f>NOT(ISERROR(SEARCH($G$13,G13)))</xm:f>
            <xm:f>$G$13</xm:f>
            <x14:dxf>
              <font>
                <color theme="7" tint="0.39994506668294322"/>
              </font>
              <fill>
                <patternFill>
                  <bgColor rgb="FFFF0000"/>
                </patternFill>
              </fill>
            </x14:dxf>
          </x14:cfRule>
          <xm:sqref>G13:G14</xm:sqref>
        </x14:conditionalFormatting>
        <x14:conditionalFormatting xmlns:xm="http://schemas.microsoft.com/office/excel/2006/main">
          <x14:cfRule type="containsText" priority="34" operator="containsText" id="{EF214B89-FD01-46BF-9538-0375EA71A9EA}">
            <xm:f>NOT(ISERROR(SEARCH($G$15,G15)))</xm:f>
            <xm:f>$G$15</xm:f>
            <x14:dxf>
              <font>
                <color theme="7" tint="0.39994506668294322"/>
              </font>
              <fill>
                <patternFill>
                  <bgColor rgb="FFFF0000"/>
                </patternFill>
              </fill>
            </x14:dxf>
          </x14:cfRule>
          <xm:sqref>G15:G16</xm:sqref>
        </x14:conditionalFormatting>
        <x14:conditionalFormatting xmlns:xm="http://schemas.microsoft.com/office/excel/2006/main">
          <x14:cfRule type="containsText" priority="32" operator="containsText" id="{185324A2-40AD-476A-89CA-FAABC98FF560}">
            <xm:f>NOT(ISERROR(SEARCH($G$18,G18)))</xm:f>
            <xm:f>$G$18</xm:f>
            <x14:dxf>
              <font>
                <color theme="7" tint="0.39994506668294322"/>
              </font>
              <fill>
                <patternFill>
                  <bgColor rgb="FFFF0000"/>
                </patternFill>
              </fill>
            </x14:dxf>
          </x14:cfRule>
          <xm:sqref>G18</xm:sqref>
        </x14:conditionalFormatting>
        <x14:conditionalFormatting xmlns:xm="http://schemas.microsoft.com/office/excel/2006/main">
          <x14:cfRule type="containsText" priority="30" operator="containsText" id="{76951F27-F3DF-4311-8C36-A873682F24D0}">
            <xm:f>NOT(ISERROR(SEARCH($G$19,G19)))</xm:f>
            <xm:f>$G$19</xm:f>
            <x14:dxf>
              <font>
                <color theme="7" tint="0.39994506668294322"/>
              </font>
              <fill>
                <patternFill>
                  <bgColor rgb="FFFF0000"/>
                </patternFill>
              </fill>
            </x14:dxf>
          </x14:cfRule>
          <xm:sqref>G19</xm:sqref>
        </x14:conditionalFormatting>
        <x14:conditionalFormatting xmlns:xm="http://schemas.microsoft.com/office/excel/2006/main">
          <x14:cfRule type="containsText" priority="29" operator="containsText" id="{7474E33F-6783-4341-BD0D-2D0DD2B4CBD2}">
            <xm:f>NOT(ISERROR(SEARCH($G$20,G20)))</xm:f>
            <xm:f>$G$20</xm:f>
            <x14:dxf>
              <font>
                <color theme="7" tint="0.39994506668294322"/>
              </font>
              <fill>
                <patternFill>
                  <bgColor rgb="FFFF0000"/>
                </patternFill>
              </fill>
            </x14:dxf>
          </x14:cfRule>
          <xm:sqref>G20:G21</xm:sqref>
        </x14:conditionalFormatting>
        <x14:conditionalFormatting xmlns:xm="http://schemas.microsoft.com/office/excel/2006/main">
          <x14:cfRule type="containsText" priority="28" operator="containsText" id="{82534074-3908-46B9-89D0-C94F1E5FCABC}">
            <xm:f>NOT(ISERROR(SEARCH($G$22,G22)))</xm:f>
            <xm:f>$G$22</xm:f>
            <x14:dxf>
              <font>
                <color theme="7" tint="0.39994506668294322"/>
              </font>
              <fill>
                <patternFill>
                  <bgColor rgb="FFFF0000"/>
                </patternFill>
              </fill>
            </x14:dxf>
          </x14:cfRule>
          <xm:sqref>G22</xm:sqref>
        </x14:conditionalFormatting>
        <x14:conditionalFormatting xmlns:xm="http://schemas.microsoft.com/office/excel/2006/main">
          <x14:cfRule type="containsText" priority="27" operator="containsText" id="{EC228D83-E0E2-4689-8BCF-61A698B0BBBB}">
            <xm:f>NOT(ISERROR(SEARCH($G$23,G23)))</xm:f>
            <xm:f>$G$23</xm:f>
            <x14:dxf>
              <font>
                <color theme="7" tint="0.39994506668294322"/>
              </font>
              <fill>
                <patternFill>
                  <bgColor rgb="FFFF0000"/>
                </patternFill>
              </fill>
            </x14:dxf>
          </x14:cfRule>
          <xm:sqref>G23:G24</xm:sqref>
        </x14:conditionalFormatting>
        <x14:conditionalFormatting xmlns:xm="http://schemas.microsoft.com/office/excel/2006/main">
          <x14:cfRule type="expression" priority="17" id="{58FD2D86-72DB-43C2-84A2-A175CAE1667B}">
            <xm:f>גיליון2!$P$7</xm:f>
            <x14:dxf>
              <font>
                <b/>
                <i val="0"/>
              </font>
              <fill>
                <patternFill>
                  <bgColor rgb="FFFF0000"/>
                </patternFill>
              </fill>
            </x14:dxf>
          </x14:cfRule>
          <xm:sqref>F40</xm:sqref>
        </x14:conditionalFormatting>
        <x14:conditionalFormatting xmlns:xm="http://schemas.microsoft.com/office/excel/2006/main">
          <x14:cfRule type="containsText" priority="21" operator="containsText" id="{A42EEAAE-4F91-4EA7-A878-839F1DBD730F}">
            <xm:f>NOT(ISERROR(SEARCH($G$25,G25)))</xm:f>
            <xm:f>$G$25</xm:f>
            <x14:dxf>
              <font>
                <color theme="7" tint="0.39994506668294322"/>
              </font>
              <fill>
                <patternFill>
                  <bgColor rgb="FFFF0000"/>
                </patternFill>
              </fill>
            </x14:dxf>
          </x14:cfRule>
          <xm:sqref>G25</xm:sqref>
        </x14:conditionalFormatting>
        <x14:conditionalFormatting xmlns:xm="http://schemas.microsoft.com/office/excel/2006/main">
          <x14:cfRule type="containsText" priority="20" operator="containsText" id="{530FD026-F2D1-49BE-A4FA-1356C371B124}">
            <xm:f>NOT(ISERROR(SEARCH($G$26,G26)))</xm:f>
            <xm:f>$G$26</xm:f>
            <x14:dxf>
              <font>
                <color theme="7" tint="0.39994506668294322"/>
              </font>
              <fill>
                <patternFill>
                  <bgColor rgb="FFFF0000"/>
                </patternFill>
              </fill>
            </x14:dxf>
          </x14:cfRule>
          <xm:sqref>G26</xm:sqref>
        </x14:conditionalFormatting>
        <x14:conditionalFormatting xmlns:xm="http://schemas.microsoft.com/office/excel/2006/main">
          <x14:cfRule type="containsText" priority="19" operator="containsText" id="{72084572-491B-461F-9005-BDAB909F44FE}">
            <xm:f>NOT(ISERROR(SEARCH($G$27,G27)))</xm:f>
            <xm:f>$G$27</xm:f>
            <x14:dxf>
              <font>
                <color theme="7" tint="0.39994506668294322"/>
              </font>
              <fill>
                <patternFill>
                  <bgColor rgb="FFFF0000"/>
                </patternFill>
              </fill>
            </x14:dxf>
          </x14:cfRule>
          <xm:sqref>G27:G28</xm:sqref>
        </x14:conditionalFormatting>
        <x14:conditionalFormatting xmlns:xm="http://schemas.microsoft.com/office/excel/2006/main">
          <x14:cfRule type="containsText" priority="18" operator="containsText" id="{D198D068-E407-4E0E-B2D3-AECA6DAC3B0C}">
            <xm:f>NOT(ISERROR(SEARCH($G$29,G29)))</xm:f>
            <xm:f>$G$29</xm:f>
            <x14:dxf>
              <font>
                <color theme="7" tint="0.39994506668294322"/>
              </font>
              <fill>
                <patternFill>
                  <bgColor rgb="FFFF0000"/>
                </patternFill>
              </fill>
            </x14:dxf>
          </x14:cfRule>
          <xm:sqref>G29</xm:sqref>
        </x14:conditionalFormatting>
        <x14:conditionalFormatting xmlns:xm="http://schemas.microsoft.com/office/excel/2006/main">
          <x14:cfRule type="containsText" priority="10" operator="containsText" id="{05C4B074-34ED-46BC-905F-D5E785A8A763}">
            <xm:f>NOT(ISERROR(SEARCH($G$9,G13)))</xm:f>
            <xm:f>$G$9</xm:f>
            <x14:dxf>
              <font>
                <color theme="7" tint="0.39994506668294322"/>
              </font>
              <fill>
                <patternFill>
                  <bgColor rgb="FFFF0000"/>
                </patternFill>
              </fill>
            </x14:dxf>
          </x14:cfRule>
          <xm:sqref>G13:G14</xm:sqref>
        </x14:conditionalFormatting>
        <x14:conditionalFormatting xmlns:xm="http://schemas.microsoft.com/office/excel/2006/main">
          <x14:cfRule type="containsText" priority="9" operator="containsText" id="{5CB3A79A-7356-4945-AEF6-12A0A43E067F}">
            <xm:f>NOT(ISERROR(SEARCH($F$39,F41)))</xm:f>
            <xm:f>$F$39</xm:f>
            <x14:dxf>
              <font>
                <color theme="7" tint="0.39994506668294322"/>
              </font>
              <fill>
                <patternFill>
                  <bgColor rgb="FFFF0000"/>
                </patternFill>
              </fill>
            </x14:dxf>
          </x14:cfRule>
          <xm:sqref>F41</xm:sqref>
        </x14:conditionalFormatting>
        <x14:conditionalFormatting xmlns:xm="http://schemas.microsoft.com/office/excel/2006/main">
          <x14:cfRule type="containsText" priority="7" operator="containsText" id="{5C6485B5-E389-424F-A1ED-B97940D9E065}">
            <xm:f>NOT(ISERROR(SEARCH($F$39,G36)))</xm:f>
            <xm:f>$F$39</xm:f>
            <x14:dxf>
              <font>
                <color theme="7" tint="0.39994506668294322"/>
              </font>
              <fill>
                <patternFill>
                  <bgColor rgb="FFFF0000"/>
                </patternFill>
              </fill>
            </x14:dxf>
          </x14:cfRule>
          <xm:sqref>G36</xm:sqref>
        </x14:conditionalFormatting>
        <x14:conditionalFormatting xmlns:xm="http://schemas.microsoft.com/office/excel/2006/main">
          <x14:cfRule type="expression" priority="5" id="{D9B58481-81CE-4EDD-BAAD-EDED28801D07}">
            <xm:f>גיליון2!$B$41</xm:f>
            <x14:dxf>
              <font>
                <color auto="1"/>
              </font>
              <fill>
                <patternFill>
                  <bgColor theme="1"/>
                </patternFill>
              </fill>
            </x14:dxf>
          </x14:cfRule>
          <xm:sqref>B7:I49 B5:G6</xm:sqref>
        </x14:conditionalFormatting>
        <x14:conditionalFormatting xmlns:xm="http://schemas.microsoft.com/office/excel/2006/main">
          <x14:cfRule type="expression" priority="4" id="{BB283511-BA24-4ECA-B157-B3E8E831AB00}">
            <xm:f>גיליון2!$B$41</xm:f>
            <x14:dxf>
              <font>
                <color theme="0"/>
              </font>
              <fill>
                <patternFill>
                  <bgColor theme="1"/>
                </patternFill>
              </fill>
            </x14:dxf>
          </x14:cfRule>
          <xm:sqref>B6:G6</xm:sqref>
        </x14:conditionalFormatting>
        <x14:conditionalFormatting xmlns:xm="http://schemas.microsoft.com/office/excel/2006/main">
          <x14:cfRule type="containsText" priority="3" operator="containsText" id="{12BEF701-7416-4385-9A90-7E88869B4A73}">
            <xm:f>NOT(ISERROR(SEARCH($G$18,G17)))</xm:f>
            <xm:f>$G$18</xm:f>
            <x14:dxf>
              <font>
                <color theme="7" tint="0.39994506668294322"/>
              </font>
              <fill>
                <patternFill>
                  <bgColor rgb="FFFF0000"/>
                </patternFill>
              </fill>
            </x14:dxf>
          </x14:cfRule>
          <xm:sqref>G17</xm:sqref>
        </x14:conditionalFormatting>
        <x14:conditionalFormatting xmlns:xm="http://schemas.microsoft.com/office/excel/2006/main">
          <x14:cfRule type="expression" priority="2" id="{03D50BDC-6A10-46DC-913D-CEADE01ADDF4}">
            <xm:f>גיליון2!$B$41</xm:f>
            <x14:dxf>
              <font>
                <color auto="1"/>
              </font>
              <fill>
                <patternFill>
                  <bgColor theme="1"/>
                </patternFill>
              </fill>
            </x14:dxf>
          </x14:cfRule>
          <xm:sqref>G17:I17</xm:sqref>
        </x14:conditionalFormatting>
        <x14:conditionalFormatting xmlns:xm="http://schemas.microsoft.com/office/excel/2006/main">
          <x14:cfRule type="containsText" priority="1" operator="containsText" id="{7F691C90-19E1-4CFD-962F-789E00B758AA}">
            <xm:f>NOT(ISERROR(SEARCH($G$9,G9)))</xm:f>
            <xm:f>$G$9</xm:f>
            <x14:dxf>
              <font>
                <b/>
                <i val="0"/>
                <color theme="7" tint="0.39991454817346722"/>
              </font>
              <fill>
                <patternFill>
                  <bgColor rgb="FFFF0000"/>
                </patternFill>
              </fill>
            </x14:dxf>
          </x14:cfRule>
          <xm:sqref>G9:I9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גיליון2!$L$4:$L$5</xm:f>
          </x14:formula1>
          <xm:sqref>E11</xm:sqref>
        </x14:dataValidation>
        <x14:dataValidation type="list" operator="greaterThanOrEqual" allowBlank="1" showInputMessage="1" showErrorMessage="1">
          <x14:formula1>
            <xm:f>גיליון2!$L$9:$L$10</xm:f>
          </x14:formula1>
          <xm:sqref>E10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dimension ref="A1:U46"/>
  <sheetViews>
    <sheetView rightToLeft="1" topLeftCell="A28" workbookViewId="0">
      <selection activeCell="B40" sqref="B40"/>
    </sheetView>
  </sheetViews>
  <sheetFormatPr defaultRowHeight="14.25" x14ac:dyDescent="0.2"/>
  <cols>
    <col min="1" max="1" width="12.625" bestFit="1" customWidth="1"/>
    <col min="2" max="2" width="16.5" customWidth="1"/>
    <col min="3" max="5" width="10.875" bestFit="1" customWidth="1"/>
    <col min="6" max="6" width="12.375" bestFit="1" customWidth="1"/>
    <col min="12" max="13" width="9.125" customWidth="1"/>
    <col min="15" max="15" width="8.125" customWidth="1"/>
    <col min="16" max="16" width="9.125" bestFit="1" customWidth="1"/>
    <col min="18" max="18" width="8.875" customWidth="1"/>
  </cols>
  <sheetData>
    <row r="1" spans="1:21" x14ac:dyDescent="0.2">
      <c r="A1" s="6"/>
      <c r="B1" s="6"/>
      <c r="C1" s="6"/>
      <c r="D1" s="6"/>
      <c r="E1" s="6"/>
      <c r="F1" s="6"/>
      <c r="G1" s="6"/>
      <c r="H1" s="6"/>
      <c r="I1" s="6"/>
      <c r="J1" s="6"/>
      <c r="K1" s="6"/>
      <c r="L1" s="6"/>
      <c r="M1" s="6"/>
      <c r="N1" s="6"/>
      <c r="O1" s="6"/>
      <c r="P1" s="6"/>
      <c r="Q1" s="6"/>
      <c r="R1" s="6"/>
      <c r="S1" s="6"/>
      <c r="T1" s="6"/>
      <c r="U1" s="6"/>
    </row>
    <row r="2" spans="1:21" x14ac:dyDescent="0.2">
      <c r="A2" s="6"/>
      <c r="B2" s="6"/>
      <c r="C2" s="6"/>
      <c r="D2" s="6"/>
      <c r="E2" s="6"/>
      <c r="F2" s="6"/>
      <c r="G2" s="6"/>
      <c r="H2" s="6"/>
      <c r="I2" s="6"/>
      <c r="J2" s="6"/>
      <c r="K2" s="6"/>
      <c r="L2" s="6"/>
      <c r="M2" s="6"/>
      <c r="N2" s="6"/>
      <c r="O2" s="6"/>
      <c r="P2" s="6"/>
      <c r="Q2" s="6"/>
      <c r="R2" s="6"/>
      <c r="S2" s="6"/>
      <c r="T2" s="6"/>
      <c r="U2" s="6"/>
    </row>
    <row r="3" spans="1:21" x14ac:dyDescent="0.2">
      <c r="A3" s="6"/>
      <c r="B3" s="6"/>
      <c r="C3" s="6"/>
      <c r="D3" s="6"/>
      <c r="E3" s="6"/>
      <c r="F3" s="6"/>
      <c r="G3" s="6"/>
      <c r="H3" s="6"/>
      <c r="I3" s="6"/>
      <c r="J3" s="6"/>
      <c r="K3" s="6"/>
      <c r="L3" s="6"/>
      <c r="M3" s="6"/>
      <c r="N3" s="6"/>
      <c r="O3" s="6"/>
      <c r="P3" s="6"/>
      <c r="Q3" s="6"/>
      <c r="R3" s="6"/>
      <c r="S3" s="6"/>
      <c r="T3" s="6"/>
      <c r="U3" s="6"/>
    </row>
    <row r="4" spans="1:21" x14ac:dyDescent="0.2">
      <c r="A4" s="6" t="s">
        <v>0</v>
      </c>
      <c r="B4" s="6" t="s">
        <v>1</v>
      </c>
      <c r="C4" s="6" t="s">
        <v>2</v>
      </c>
      <c r="D4" s="6" t="s">
        <v>3</v>
      </c>
      <c r="E4" s="6" t="s">
        <v>4</v>
      </c>
      <c r="F4" s="6" t="s">
        <v>5</v>
      </c>
      <c r="G4" s="6" t="s">
        <v>11</v>
      </c>
      <c r="H4" s="6" t="s">
        <v>15</v>
      </c>
      <c r="I4" s="6"/>
      <c r="J4" s="6"/>
      <c r="K4" s="6"/>
      <c r="L4" s="8" t="s">
        <v>54</v>
      </c>
      <c r="M4" s="8"/>
      <c r="N4" s="8"/>
      <c r="O4" s="8"/>
      <c r="P4" s="6"/>
      <c r="Q4" s="6"/>
      <c r="R4" s="8"/>
      <c r="S4" s="8"/>
      <c r="T4" s="6"/>
      <c r="U4" s="6"/>
    </row>
    <row r="5" spans="1:21" x14ac:dyDescent="0.2">
      <c r="A5" s="6"/>
      <c r="B5" s="6"/>
      <c r="C5" s="6"/>
      <c r="D5" s="6"/>
      <c r="E5" s="6"/>
      <c r="F5" s="6"/>
      <c r="G5" s="6"/>
      <c r="H5" s="6"/>
      <c r="I5" s="6"/>
      <c r="J5" s="6"/>
      <c r="K5" s="6"/>
      <c r="L5" s="9" t="s">
        <v>26</v>
      </c>
      <c r="M5" s="10"/>
      <c r="N5" s="8"/>
      <c r="O5" s="10"/>
      <c r="P5" s="8" t="s">
        <v>28</v>
      </c>
      <c r="Q5" s="6"/>
      <c r="R5" s="10"/>
      <c r="S5" s="10"/>
      <c r="T5" s="6"/>
      <c r="U5" s="6"/>
    </row>
    <row r="6" spans="1:21" x14ac:dyDescent="0.2">
      <c r="A6" s="8">
        <v>5000</v>
      </c>
      <c r="B6" s="8">
        <f>A6*12</f>
        <v>60000</v>
      </c>
      <c r="C6" s="11">
        <v>7000</v>
      </c>
      <c r="D6" s="11">
        <v>2000</v>
      </c>
      <c r="E6" s="11">
        <v>4000</v>
      </c>
      <c r="F6" s="11">
        <v>0</v>
      </c>
      <c r="G6" s="8">
        <f t="shared" ref="G6:G15" si="0">SUM(B6:F6)</f>
        <v>73000</v>
      </c>
      <c r="H6" s="8">
        <f>A7</f>
        <v>7000</v>
      </c>
      <c r="I6" s="6"/>
      <c r="J6" s="6"/>
      <c r="K6" s="6"/>
      <c r="L6" s="10"/>
      <c r="M6" s="10"/>
      <c r="N6" s="8"/>
      <c r="O6" s="10"/>
      <c r="P6" s="10"/>
      <c r="Q6" s="6"/>
      <c r="R6" s="10"/>
      <c r="S6" s="10"/>
      <c r="T6" s="6"/>
      <c r="U6" s="6"/>
    </row>
    <row r="7" spans="1:21" x14ac:dyDescent="0.2">
      <c r="A7" s="8">
        <v>7000</v>
      </c>
      <c r="B7" s="8">
        <f t="shared" ref="B7:B15" si="1">A7*12</f>
        <v>84000</v>
      </c>
      <c r="C7" s="11">
        <v>16000</v>
      </c>
      <c r="D7" s="11">
        <v>8000</v>
      </c>
      <c r="E7" s="11">
        <v>10000</v>
      </c>
      <c r="F7" s="11">
        <v>3500</v>
      </c>
      <c r="G7" s="8">
        <f t="shared" si="0"/>
        <v>121500</v>
      </c>
      <c r="H7" s="8">
        <f t="shared" ref="H7:H14" si="2">A8</f>
        <v>10000</v>
      </c>
      <c r="I7" s="6"/>
      <c r="J7" s="6"/>
      <c r="K7" s="6"/>
      <c r="L7" s="10"/>
      <c r="M7" s="10"/>
      <c r="N7" s="6"/>
      <c r="O7" s="10"/>
      <c r="P7" s="10">
        <f>IF(OR('תחשיב תמחיר לעסק עם אדם יחיד'!E9&gt;1,'תחשיב תמחיר לעסק עם אדם יחיד'!E9&lt;1,'תחשיב תמחיר לעסק עם אדם יחיד'!E10="כן",'תחשיב תמחיר לעסק עם אדם יחיד'!F13&lt;5000,'תחשיב תמחיר לעסק עם אדם יחיד'!F15&gt;'תחשיב תמחיר לעסק עם אדם יחיד'!F13,'תחשיב תמחיר לעסק עם אדם יחיד'!F36&gt;30000,'תחשיב תמחיר לעסק עם אדם יחיד'!E17&gt;200,'תחשיב תמחיר לעסק עם אדם יחיד'!E17&gt;250,'תחשיב תמחיר לעסק עם אדם יחיד'!F36/'תחשיב תמחיר לעסק עם אדם יחיד'!E17&lt;30,'תחשיב תמחיר לעסק עם אדם יחיד'!E22&gt;120,'תחשיב תמחיר לעסק עם אדם יחיד'!E22&gt;'תחשיב תמחיר לעסק עם אדם יחיד'!E17,'תחשיב תמחיר לעסק עם אדם יחיד'!F25&lt;500,'תחשיב תמחיר לעסק עם אדם יחיד'!F25&gt;40000,'תחשיב תמחיר לעסק עם אדם יחיד'!F25/'תחשיב תמחיר לעסק עם אדם יחיד'!F36&gt;4,'תחשיב תמחיר לעסק עם אדם יחיד'!E29&lt;20%),1,0)</f>
        <v>0</v>
      </c>
      <c r="Q7" s="6"/>
      <c r="R7" s="10"/>
      <c r="S7" s="10"/>
      <c r="T7" s="6"/>
      <c r="U7" s="6"/>
    </row>
    <row r="8" spans="1:21" x14ac:dyDescent="0.2">
      <c r="A8" s="8">
        <v>10000</v>
      </c>
      <c r="B8" s="8">
        <f t="shared" si="1"/>
        <v>120000</v>
      </c>
      <c r="C8" s="11">
        <v>25000</v>
      </c>
      <c r="D8" s="11">
        <v>10000</v>
      </c>
      <c r="E8" s="11">
        <v>19000</v>
      </c>
      <c r="F8" s="11">
        <v>13000</v>
      </c>
      <c r="G8" s="8">
        <f t="shared" si="0"/>
        <v>187000</v>
      </c>
      <c r="H8" s="8">
        <f t="shared" si="2"/>
        <v>12000</v>
      </c>
      <c r="I8" s="6"/>
      <c r="J8" s="6"/>
      <c r="K8" s="6"/>
      <c r="L8" s="10"/>
      <c r="M8" s="10"/>
      <c r="N8" s="6"/>
      <c r="O8" s="10"/>
      <c r="P8" s="10"/>
      <c r="Q8" s="6"/>
      <c r="R8" s="10"/>
      <c r="S8" s="10"/>
      <c r="T8" s="6"/>
      <c r="U8" s="6"/>
    </row>
    <row r="9" spans="1:21" x14ac:dyDescent="0.2">
      <c r="A9" s="8">
        <v>12000</v>
      </c>
      <c r="B9" s="8">
        <f t="shared" si="1"/>
        <v>144000</v>
      </c>
      <c r="C9" s="11">
        <v>35000</v>
      </c>
      <c r="D9" s="11">
        <v>11000</v>
      </c>
      <c r="E9" s="11">
        <v>27000</v>
      </c>
      <c r="F9" s="11">
        <v>23000</v>
      </c>
      <c r="G9" s="8">
        <f t="shared" si="0"/>
        <v>240000</v>
      </c>
      <c r="H9" s="8">
        <f t="shared" si="2"/>
        <v>14000</v>
      </c>
      <c r="I9" s="6"/>
      <c r="J9" s="6"/>
      <c r="K9" s="6"/>
      <c r="L9" s="9" t="s">
        <v>52</v>
      </c>
      <c r="M9" s="10"/>
      <c r="N9" s="6"/>
      <c r="O9" s="10"/>
      <c r="P9" s="10"/>
      <c r="Q9" s="6"/>
      <c r="R9" s="10"/>
      <c r="S9" s="10"/>
      <c r="T9" s="6"/>
      <c r="U9" s="6"/>
    </row>
    <row r="10" spans="1:21" x14ac:dyDescent="0.2">
      <c r="A10" s="8">
        <v>14000</v>
      </c>
      <c r="B10" s="8">
        <f t="shared" si="1"/>
        <v>168000</v>
      </c>
      <c r="C10" s="11">
        <v>35000</v>
      </c>
      <c r="D10" s="11">
        <v>12000</v>
      </c>
      <c r="E10" s="11">
        <v>34000</v>
      </c>
      <c r="F10" s="11">
        <v>36000</v>
      </c>
      <c r="G10" s="8">
        <f t="shared" si="0"/>
        <v>285000</v>
      </c>
      <c r="H10" s="8">
        <f t="shared" si="2"/>
        <v>16000</v>
      </c>
      <c r="I10" s="6"/>
      <c r="J10" s="6"/>
      <c r="K10" s="6"/>
      <c r="L10" s="9" t="s">
        <v>53</v>
      </c>
      <c r="M10" s="10"/>
      <c r="N10" s="6"/>
      <c r="O10" s="10"/>
      <c r="P10" s="10"/>
      <c r="Q10" s="6"/>
      <c r="R10" s="10"/>
      <c r="S10" s="10"/>
      <c r="T10" s="6"/>
      <c r="U10" s="6"/>
    </row>
    <row r="11" spans="1:21" x14ac:dyDescent="0.2">
      <c r="A11" s="8">
        <v>16000</v>
      </c>
      <c r="B11" s="8">
        <f t="shared" si="1"/>
        <v>192000</v>
      </c>
      <c r="C11" s="11">
        <v>35000</v>
      </c>
      <c r="D11" s="11">
        <v>12000</v>
      </c>
      <c r="E11" s="11">
        <v>42000</v>
      </c>
      <c r="F11" s="11">
        <v>51000</v>
      </c>
      <c r="G11" s="8">
        <f t="shared" si="0"/>
        <v>332000</v>
      </c>
      <c r="H11" s="8">
        <f t="shared" si="2"/>
        <v>18000</v>
      </c>
      <c r="I11" s="6"/>
      <c r="J11" s="6"/>
      <c r="K11" s="6"/>
      <c r="L11" s="10"/>
      <c r="M11" s="10"/>
      <c r="N11" s="6"/>
      <c r="O11" s="10"/>
      <c r="P11" s="10"/>
      <c r="Q11" s="6"/>
      <c r="R11" s="10"/>
      <c r="S11" s="10"/>
      <c r="T11" s="6"/>
      <c r="U11" s="6"/>
    </row>
    <row r="12" spans="1:21" x14ac:dyDescent="0.2">
      <c r="A12" s="8">
        <v>18000</v>
      </c>
      <c r="B12" s="8">
        <f t="shared" si="1"/>
        <v>216000</v>
      </c>
      <c r="C12" s="11">
        <v>35000</v>
      </c>
      <c r="D12" s="11">
        <v>12000</v>
      </c>
      <c r="E12" s="11">
        <v>50000</v>
      </c>
      <c r="F12" s="11">
        <v>67000</v>
      </c>
      <c r="G12" s="8">
        <f t="shared" si="0"/>
        <v>380000</v>
      </c>
      <c r="H12" s="8">
        <f t="shared" si="2"/>
        <v>20000</v>
      </c>
      <c r="I12" s="6"/>
      <c r="J12" s="6"/>
      <c r="K12" s="6"/>
      <c r="L12" s="10"/>
      <c r="M12" s="10"/>
      <c r="N12" s="6"/>
      <c r="O12" s="10"/>
      <c r="P12" s="10"/>
      <c r="Q12" s="6"/>
      <c r="R12" s="10"/>
      <c r="S12" s="10"/>
      <c r="T12" s="6"/>
      <c r="U12" s="6"/>
    </row>
    <row r="13" spans="1:21" x14ac:dyDescent="0.2">
      <c r="A13" s="8">
        <v>20000</v>
      </c>
      <c r="B13" s="8">
        <f t="shared" si="1"/>
        <v>240000</v>
      </c>
      <c r="C13" s="11">
        <v>35000</v>
      </c>
      <c r="D13" s="11">
        <v>12000</v>
      </c>
      <c r="E13" s="11">
        <v>58000</v>
      </c>
      <c r="F13" s="11">
        <v>83000</v>
      </c>
      <c r="G13" s="8">
        <f t="shared" si="0"/>
        <v>428000</v>
      </c>
      <c r="H13" s="8">
        <f t="shared" si="2"/>
        <v>25000</v>
      </c>
      <c r="I13" s="6"/>
      <c r="J13" s="6"/>
      <c r="K13" s="6"/>
      <c r="L13" s="10"/>
      <c r="M13" s="10"/>
      <c r="N13" s="6"/>
      <c r="O13" s="10"/>
      <c r="P13" s="10"/>
      <c r="Q13" s="6"/>
      <c r="R13" s="10"/>
      <c r="S13" s="10"/>
      <c r="T13" s="6"/>
      <c r="U13" s="6"/>
    </row>
    <row r="14" spans="1:21" x14ac:dyDescent="0.2">
      <c r="A14" s="8">
        <v>25000</v>
      </c>
      <c r="B14" s="8">
        <f t="shared" si="1"/>
        <v>300000</v>
      </c>
      <c r="C14" s="11">
        <v>35000</v>
      </c>
      <c r="D14" s="11">
        <v>12000</v>
      </c>
      <c r="E14" s="11">
        <v>77000</v>
      </c>
      <c r="F14" s="11">
        <v>120000</v>
      </c>
      <c r="G14" s="8">
        <f t="shared" si="0"/>
        <v>544000</v>
      </c>
      <c r="H14" s="8">
        <f t="shared" si="2"/>
        <v>30000</v>
      </c>
      <c r="I14" s="6"/>
      <c r="J14" s="6"/>
      <c r="K14" s="6"/>
      <c r="L14" s="10"/>
      <c r="M14" s="10"/>
      <c r="N14" s="6"/>
      <c r="O14" s="10"/>
      <c r="P14" s="10"/>
      <c r="Q14" s="6"/>
      <c r="R14" s="10"/>
      <c r="S14" s="10"/>
      <c r="T14" s="6"/>
      <c r="U14" s="6"/>
    </row>
    <row r="15" spans="1:21" x14ac:dyDescent="0.2">
      <c r="A15" s="8">
        <v>30000</v>
      </c>
      <c r="B15" s="8">
        <f t="shared" si="1"/>
        <v>360000</v>
      </c>
      <c r="C15" s="11">
        <v>35000</v>
      </c>
      <c r="D15" s="11">
        <v>12000</v>
      </c>
      <c r="E15" s="11">
        <v>85000</v>
      </c>
      <c r="F15" s="11">
        <v>173000</v>
      </c>
      <c r="G15" s="8">
        <f t="shared" si="0"/>
        <v>665000</v>
      </c>
      <c r="H15" s="8">
        <f>A15</f>
        <v>30000</v>
      </c>
      <c r="I15" s="6"/>
      <c r="J15" s="6"/>
      <c r="K15" s="6"/>
      <c r="L15" s="12"/>
      <c r="M15" s="12"/>
      <c r="N15" s="6"/>
      <c r="O15" s="6"/>
      <c r="P15" s="6"/>
      <c r="Q15" s="6"/>
      <c r="R15" s="12"/>
      <c r="S15" s="12"/>
      <c r="T15" s="6"/>
      <c r="U15" s="6"/>
    </row>
    <row r="16" spans="1:21" x14ac:dyDescent="0.2">
      <c r="A16" s="8"/>
      <c r="B16" s="8"/>
      <c r="C16" s="8"/>
      <c r="D16" s="8"/>
      <c r="E16" s="8"/>
      <c r="F16" s="8"/>
      <c r="G16" s="8"/>
      <c r="H16" s="6"/>
      <c r="I16" s="6"/>
      <c r="J16" s="6"/>
      <c r="K16" s="6"/>
      <c r="L16" s="6"/>
      <c r="M16" s="6"/>
      <c r="N16" s="6"/>
      <c r="O16" s="6"/>
      <c r="P16" s="6"/>
      <c r="Q16" s="6"/>
      <c r="R16" s="6"/>
      <c r="S16" s="6"/>
      <c r="T16" s="6"/>
      <c r="U16" s="6"/>
    </row>
    <row r="17" spans="1:21" x14ac:dyDescent="0.2">
      <c r="A17" s="6"/>
      <c r="B17" s="6"/>
      <c r="C17" s="6"/>
      <c r="D17" s="6"/>
      <c r="E17" s="6"/>
      <c r="F17" s="6"/>
      <c r="G17" s="6"/>
      <c r="H17" s="6"/>
      <c r="I17" s="6"/>
      <c r="J17" s="6"/>
      <c r="K17" s="6"/>
      <c r="L17" s="6"/>
      <c r="M17" s="6"/>
      <c r="N17" s="6"/>
      <c r="O17" s="6"/>
      <c r="P17" s="6"/>
      <c r="Q17" s="6"/>
      <c r="R17" s="6"/>
      <c r="S17" s="6"/>
      <c r="T17" s="6"/>
      <c r="U17" s="6"/>
    </row>
    <row r="18" spans="1:21" x14ac:dyDescent="0.2">
      <c r="A18" s="6" t="s">
        <v>12</v>
      </c>
      <c r="B18" s="6"/>
      <c r="C18" s="13">
        <f>'תחשיב תמחיר לעסק עם אדם יחיד'!F36</f>
        <v>15500</v>
      </c>
      <c r="D18" s="6"/>
      <c r="E18" s="6"/>
      <c r="F18" s="6"/>
      <c r="G18" s="6"/>
      <c r="H18" s="6"/>
      <c r="I18" s="6"/>
      <c r="J18" s="6"/>
      <c r="K18" s="6"/>
      <c r="L18" s="6"/>
      <c r="M18" s="6"/>
      <c r="N18" s="6"/>
      <c r="O18" s="6"/>
      <c r="P18" s="6"/>
      <c r="Q18" s="6"/>
      <c r="R18" s="6"/>
      <c r="S18" s="6"/>
      <c r="T18" s="6"/>
      <c r="U18" s="6"/>
    </row>
    <row r="19" spans="1:21" x14ac:dyDescent="0.2">
      <c r="A19" s="6"/>
      <c r="B19" s="6"/>
      <c r="C19" s="6"/>
      <c r="D19" s="6"/>
      <c r="E19" s="6"/>
      <c r="F19" s="6"/>
      <c r="G19" s="6"/>
      <c r="H19" s="6"/>
      <c r="I19" s="6"/>
      <c r="J19" s="6"/>
      <c r="K19" s="6"/>
      <c r="L19" s="6"/>
      <c r="M19" s="6"/>
      <c r="N19" s="6"/>
      <c r="O19" s="6"/>
      <c r="P19" s="6"/>
      <c r="Q19" s="6"/>
      <c r="R19" s="6"/>
      <c r="S19" s="6"/>
      <c r="T19" s="6"/>
      <c r="U19" s="6"/>
    </row>
    <row r="20" spans="1:21" x14ac:dyDescent="0.2">
      <c r="A20" s="6" t="s">
        <v>13</v>
      </c>
      <c r="B20" s="6"/>
      <c r="C20" s="6"/>
      <c r="D20" s="6"/>
      <c r="E20" s="6"/>
      <c r="F20" s="6"/>
      <c r="G20" s="6"/>
      <c r="H20" s="6"/>
      <c r="I20" s="6"/>
      <c r="J20" s="6"/>
      <c r="K20" s="6"/>
      <c r="L20" s="6"/>
      <c r="M20" s="6"/>
      <c r="N20" s="6"/>
      <c r="O20" s="6"/>
      <c r="P20" s="6"/>
      <c r="Q20" s="6"/>
      <c r="R20" s="6"/>
      <c r="S20" s="6"/>
      <c r="T20" s="6"/>
      <c r="U20" s="6"/>
    </row>
    <row r="21" spans="1:21" x14ac:dyDescent="0.2">
      <c r="A21" s="6" t="s">
        <v>14</v>
      </c>
      <c r="B21" s="6"/>
      <c r="C21" s="6"/>
      <c r="D21" s="6"/>
      <c r="E21" s="6"/>
      <c r="F21" s="6"/>
      <c r="G21" s="6"/>
      <c r="H21" s="6"/>
      <c r="I21" s="6"/>
      <c r="J21" s="6"/>
      <c r="K21" s="6"/>
      <c r="L21" s="6"/>
      <c r="M21" s="6"/>
      <c r="N21" s="6"/>
      <c r="O21" s="6"/>
      <c r="P21" s="6"/>
      <c r="Q21" s="6"/>
      <c r="R21" s="6"/>
      <c r="S21" s="6"/>
      <c r="T21" s="6"/>
      <c r="U21" s="6"/>
    </row>
    <row r="22" spans="1:21" x14ac:dyDescent="0.2">
      <c r="A22" s="6"/>
      <c r="B22" s="6"/>
      <c r="C22" s="6"/>
      <c r="D22" s="6"/>
      <c r="E22" s="6"/>
      <c r="F22" s="6"/>
      <c r="G22" s="6"/>
      <c r="H22" s="6"/>
      <c r="I22" s="6"/>
      <c r="J22" s="6"/>
      <c r="K22" s="6"/>
      <c r="L22" s="6"/>
      <c r="M22" s="6"/>
      <c r="N22" s="6"/>
      <c r="O22" s="6"/>
      <c r="P22" s="6"/>
      <c r="Q22" s="6"/>
      <c r="R22" s="6"/>
      <c r="S22" s="6"/>
      <c r="T22" s="6"/>
      <c r="U22" s="6"/>
    </row>
    <row r="23" spans="1:21" x14ac:dyDescent="0.2">
      <c r="A23" s="14">
        <f>VLOOKUP(C18,A6:A15,1,TRUE)</f>
        <v>14000</v>
      </c>
      <c r="B23" s="15">
        <f>A23*12</f>
        <v>168000</v>
      </c>
      <c r="C23" s="15">
        <f>SUMIF($A$6:$A$15,$A23,C$6:C$15)</f>
        <v>35000</v>
      </c>
      <c r="D23" s="15">
        <f>SUMIF($A$6:$A$15,$A23,D$6:D$15)</f>
        <v>12000</v>
      </c>
      <c r="E23" s="15">
        <f>SUMIF($A$6:$A$15,$A23,E$6:E$15)</f>
        <v>34000</v>
      </c>
      <c r="F23" s="15">
        <f>SUMIF($A$6:$A$15,$A23,F$6:F$15)</f>
        <v>36000</v>
      </c>
      <c r="G23" s="15">
        <f>SUM(B23:F23)</f>
        <v>285000</v>
      </c>
      <c r="H23" s="15"/>
      <c r="I23" s="15"/>
      <c r="J23" s="6"/>
      <c r="K23" s="6"/>
      <c r="L23" s="6"/>
      <c r="M23" s="6"/>
      <c r="N23" s="6"/>
      <c r="O23" s="6"/>
      <c r="P23" s="6"/>
      <c r="Q23" s="6"/>
      <c r="R23" s="6"/>
      <c r="S23" s="6"/>
      <c r="T23" s="6"/>
      <c r="U23" s="6"/>
    </row>
    <row r="24" spans="1:21" x14ac:dyDescent="0.2">
      <c r="A24" s="6">
        <f>SUMIF(A6:A15,A23,H6:H15)</f>
        <v>16000</v>
      </c>
      <c r="B24" s="15">
        <f>A24*12</f>
        <v>192000</v>
      </c>
      <c r="C24" s="15">
        <f>SUMIF($A$6:$A$15,A24,$C$6:$C$15)</f>
        <v>35000</v>
      </c>
      <c r="D24" s="15">
        <f>SUMIF($A$6:$A$15,$A24,D$6:D$15)</f>
        <v>12000</v>
      </c>
      <c r="E24" s="15">
        <f>SUMIF($A$6:$A$15,$A24,E$6:E$15)</f>
        <v>42000</v>
      </c>
      <c r="F24" s="15">
        <f>SUMIF($A$6:$A$15,$A24,F$6:F$15)</f>
        <v>51000</v>
      </c>
      <c r="G24" s="15">
        <f>SUM(B24:F24)</f>
        <v>332000</v>
      </c>
      <c r="H24" s="15"/>
      <c r="I24" s="15"/>
      <c r="J24" s="6"/>
      <c r="K24" s="6"/>
      <c r="L24" s="6"/>
      <c r="M24" s="6"/>
      <c r="N24" s="6"/>
      <c r="O24" s="6"/>
      <c r="P24" s="6"/>
      <c r="Q24" s="6"/>
      <c r="R24" s="6"/>
      <c r="S24" s="6"/>
      <c r="T24" s="6"/>
      <c r="U24" s="6"/>
    </row>
    <row r="25" spans="1:21" x14ac:dyDescent="0.2">
      <c r="A25" s="6"/>
      <c r="B25" s="15"/>
      <c r="C25" s="15"/>
      <c r="D25" s="15"/>
      <c r="E25" s="15"/>
      <c r="F25" s="15"/>
      <c r="G25" s="15"/>
      <c r="H25" s="15"/>
      <c r="I25" s="15"/>
      <c r="J25" s="6"/>
      <c r="K25" s="6"/>
      <c r="L25" s="6"/>
      <c r="M25" s="6"/>
      <c r="N25" s="6"/>
      <c r="O25" s="6"/>
      <c r="P25" s="6"/>
      <c r="Q25" s="6"/>
      <c r="R25" s="6"/>
      <c r="S25" s="6"/>
      <c r="T25" s="6"/>
      <c r="U25" s="6"/>
    </row>
    <row r="26" spans="1:21" ht="15" x14ac:dyDescent="0.25">
      <c r="A26" s="16" t="s">
        <v>17</v>
      </c>
      <c r="B26" s="15"/>
      <c r="C26" s="15"/>
      <c r="D26" s="15"/>
      <c r="E26" s="15"/>
      <c r="F26" s="15"/>
      <c r="G26" s="15"/>
      <c r="H26" s="15"/>
      <c r="I26" s="15"/>
      <c r="J26" s="6"/>
      <c r="K26" s="6"/>
      <c r="L26" s="6"/>
      <c r="M26" s="6"/>
      <c r="N26" s="6"/>
      <c r="O26" s="6"/>
      <c r="P26" s="6"/>
      <c r="Q26" s="6"/>
      <c r="R26" s="6"/>
      <c r="S26" s="6"/>
      <c r="T26" s="6"/>
      <c r="U26" s="6"/>
    </row>
    <row r="27" spans="1:21" x14ac:dyDescent="0.2">
      <c r="A27" s="6">
        <f>C18</f>
        <v>15500</v>
      </c>
      <c r="B27" s="6">
        <f>A27*12</f>
        <v>186000</v>
      </c>
      <c r="C27" s="17">
        <f>$A27/$A23*C23</f>
        <v>38750</v>
      </c>
      <c r="D27" s="17">
        <f>$A27/$A23*D23</f>
        <v>13285.714285714286</v>
      </c>
      <c r="E27" s="17">
        <f>$A27/$A23*E23</f>
        <v>37642.857142857145</v>
      </c>
      <c r="F27" s="17">
        <f>$A27/$A23*F23</f>
        <v>39857.142857142862</v>
      </c>
      <c r="G27" s="6"/>
      <c r="H27" s="6"/>
      <c r="I27" s="6"/>
      <c r="J27" s="6"/>
      <c r="K27" s="6"/>
      <c r="L27" s="6"/>
      <c r="M27" s="6"/>
      <c r="N27" s="6"/>
      <c r="O27" s="6"/>
      <c r="P27" s="6"/>
      <c r="Q27" s="6"/>
      <c r="R27" s="6"/>
      <c r="S27" s="6"/>
      <c r="T27" s="6"/>
      <c r="U27" s="6"/>
    </row>
    <row r="28" spans="1:21" x14ac:dyDescent="0.2">
      <c r="A28" s="8"/>
      <c r="B28" s="8"/>
      <c r="C28" s="17">
        <f>$A27/$A24*C24</f>
        <v>33906.25</v>
      </c>
      <c r="D28" s="17">
        <f>$A27/$A24*D24</f>
        <v>11625</v>
      </c>
      <c r="E28" s="17">
        <f>$A27/$A24*E24</f>
        <v>40687.5</v>
      </c>
      <c r="F28" s="17">
        <f>$A27/$A24*F24</f>
        <v>49406.25</v>
      </c>
      <c r="G28" s="6"/>
      <c r="H28" s="6"/>
      <c r="I28" s="6"/>
      <c r="J28" s="6"/>
      <c r="K28" s="6"/>
      <c r="L28" s="6"/>
      <c r="M28" s="6"/>
      <c r="N28" s="6"/>
      <c r="O28" s="6"/>
      <c r="P28" s="6"/>
      <c r="Q28" s="6"/>
      <c r="R28" s="6"/>
      <c r="S28" s="6"/>
      <c r="T28" s="6"/>
      <c r="U28" s="6"/>
    </row>
    <row r="29" spans="1:21" x14ac:dyDescent="0.2">
      <c r="A29" s="8"/>
      <c r="B29" s="8"/>
      <c r="C29" s="18"/>
      <c r="D29" s="8"/>
      <c r="E29" s="8"/>
      <c r="F29" s="8"/>
      <c r="G29" s="6"/>
      <c r="H29" s="6"/>
      <c r="I29" s="6"/>
      <c r="J29" s="6"/>
      <c r="K29" s="6"/>
      <c r="L29" s="6"/>
      <c r="M29" s="6"/>
      <c r="N29" s="6"/>
      <c r="O29" s="6"/>
      <c r="P29" s="6"/>
      <c r="Q29" s="6"/>
      <c r="R29" s="6"/>
      <c r="S29" s="6"/>
      <c r="T29" s="6"/>
      <c r="U29" s="6"/>
    </row>
    <row r="30" spans="1:21" x14ac:dyDescent="0.2">
      <c r="A30" s="6" t="s">
        <v>16</v>
      </c>
      <c r="B30" s="6"/>
      <c r="C30" s="19">
        <f>AVERAGE(C27:C28)</f>
        <v>36328.125</v>
      </c>
      <c r="D30" s="19">
        <f>AVERAGE(D27:D28)</f>
        <v>12455.357142857143</v>
      </c>
      <c r="E30" s="19">
        <f>AVERAGE(E27:E28)</f>
        <v>39165.178571428572</v>
      </c>
      <c r="F30" s="19">
        <f>AVERAGE(F27:F28)</f>
        <v>44631.696428571435</v>
      </c>
      <c r="G30" s="6"/>
      <c r="H30" s="6"/>
      <c r="I30" s="6"/>
      <c r="J30" s="6"/>
      <c r="K30" s="6"/>
      <c r="L30" s="6"/>
      <c r="M30" s="6"/>
      <c r="N30" s="6"/>
      <c r="O30" s="6"/>
      <c r="P30" s="6"/>
      <c r="Q30" s="6"/>
      <c r="R30" s="6"/>
      <c r="S30" s="6"/>
      <c r="T30" s="6"/>
      <c r="U30" s="6"/>
    </row>
    <row r="31" spans="1:21" x14ac:dyDescent="0.2">
      <c r="A31" s="8"/>
      <c r="B31" s="6"/>
      <c r="C31" s="6"/>
      <c r="D31" s="6"/>
      <c r="E31" s="6"/>
      <c r="F31" s="6"/>
      <c r="G31" s="6"/>
      <c r="H31" s="6"/>
      <c r="I31" s="6"/>
      <c r="J31" s="6"/>
      <c r="K31" s="6"/>
      <c r="L31" s="6"/>
      <c r="M31" s="6"/>
      <c r="N31" s="6"/>
      <c r="O31" s="6"/>
      <c r="P31" s="6"/>
      <c r="Q31" s="6"/>
      <c r="R31" s="6"/>
      <c r="S31" s="6"/>
      <c r="T31" s="6"/>
      <c r="U31" s="6"/>
    </row>
    <row r="32" spans="1:21" x14ac:dyDescent="0.2">
      <c r="A32" s="8"/>
      <c r="B32" s="6"/>
      <c r="C32" s="6"/>
      <c r="D32" s="6"/>
      <c r="E32" s="6"/>
      <c r="F32" s="6"/>
      <c r="G32" s="6"/>
      <c r="H32" s="6"/>
      <c r="I32" s="6"/>
      <c r="J32" s="6"/>
      <c r="K32" s="6"/>
      <c r="L32" s="6"/>
      <c r="M32" s="6"/>
      <c r="N32" s="6"/>
      <c r="O32" s="6"/>
      <c r="P32" s="6"/>
      <c r="Q32" s="6"/>
      <c r="R32" s="6"/>
      <c r="S32" s="6"/>
      <c r="T32" s="6"/>
      <c r="U32" s="6"/>
    </row>
    <row r="33" spans="1:21" x14ac:dyDescent="0.2">
      <c r="A33" s="8"/>
      <c r="B33" s="6"/>
      <c r="C33" s="6"/>
      <c r="D33" s="6"/>
      <c r="E33" s="6"/>
      <c r="F33" s="6"/>
      <c r="G33" s="6"/>
      <c r="H33" s="6"/>
      <c r="I33" s="6"/>
      <c r="J33" s="6"/>
      <c r="K33" s="6"/>
      <c r="L33" s="6"/>
      <c r="M33" s="6"/>
      <c r="N33" s="6"/>
      <c r="O33" s="6"/>
      <c r="P33" s="6"/>
      <c r="Q33" s="6"/>
      <c r="R33" s="6"/>
      <c r="S33" s="6"/>
      <c r="T33" s="6"/>
      <c r="U33" s="6"/>
    </row>
    <row r="34" spans="1:21" x14ac:dyDescent="0.2">
      <c r="A34" s="6" t="s">
        <v>25</v>
      </c>
      <c r="B34" s="6"/>
      <c r="C34" s="6">
        <v>110</v>
      </c>
      <c r="D34" s="6"/>
      <c r="E34" s="6"/>
      <c r="F34" s="6"/>
      <c r="G34" s="6"/>
      <c r="H34" s="6"/>
      <c r="I34" s="6"/>
      <c r="J34" s="6"/>
      <c r="K34" s="6"/>
      <c r="L34" s="6"/>
      <c r="M34" s="6"/>
      <c r="N34" s="6"/>
      <c r="O34" s="6"/>
      <c r="P34" s="6"/>
      <c r="Q34" s="6"/>
      <c r="R34" s="6"/>
      <c r="S34" s="6"/>
      <c r="T34" s="6"/>
      <c r="U34" s="6"/>
    </row>
    <row r="35" spans="1:21" x14ac:dyDescent="0.2">
      <c r="A35" s="6"/>
      <c r="B35" s="6"/>
      <c r="C35" s="6"/>
      <c r="D35" s="6"/>
      <c r="E35" s="6"/>
      <c r="F35" s="6"/>
      <c r="G35" s="6"/>
      <c r="H35" s="6"/>
      <c r="I35" s="6"/>
      <c r="J35" s="6"/>
      <c r="K35" s="6"/>
      <c r="L35" s="6"/>
      <c r="M35" s="6"/>
      <c r="N35" s="6"/>
      <c r="O35" s="6"/>
      <c r="P35" s="6"/>
      <c r="Q35" s="6"/>
      <c r="R35" s="6"/>
      <c r="S35" s="6"/>
      <c r="T35" s="6"/>
      <c r="U35" s="6"/>
    </row>
    <row r="36" spans="1:21" x14ac:dyDescent="0.2">
      <c r="A36" s="6"/>
      <c r="B36" s="6"/>
      <c r="C36" s="6"/>
      <c r="D36" s="6"/>
      <c r="E36" s="6"/>
      <c r="F36" s="6"/>
      <c r="G36" s="6"/>
      <c r="H36" s="6"/>
      <c r="I36" s="6"/>
      <c r="J36" s="6"/>
      <c r="K36" s="6"/>
      <c r="L36" s="6"/>
      <c r="M36" s="6"/>
      <c r="N36" s="6"/>
      <c r="O36" s="6"/>
      <c r="P36" s="6"/>
      <c r="Q36" s="6"/>
      <c r="R36" s="6"/>
      <c r="S36" s="6"/>
      <c r="T36" s="6"/>
      <c r="U36" s="6"/>
    </row>
    <row r="37" spans="1:21" x14ac:dyDescent="0.2">
      <c r="A37" s="6"/>
      <c r="B37" s="6"/>
      <c r="C37" s="6"/>
      <c r="D37" s="6"/>
      <c r="E37" s="6"/>
      <c r="F37" s="6"/>
      <c r="G37" s="6"/>
      <c r="H37" s="6"/>
      <c r="I37" s="6"/>
      <c r="J37" s="6"/>
      <c r="K37" s="6"/>
      <c r="L37" s="6"/>
      <c r="M37" s="6"/>
      <c r="N37" s="6"/>
      <c r="O37" s="6"/>
      <c r="P37" s="6"/>
      <c r="Q37" s="6"/>
      <c r="R37" s="6"/>
      <c r="S37" s="6"/>
      <c r="T37" s="6"/>
      <c r="U37" s="6"/>
    </row>
    <row r="38" spans="1:21" x14ac:dyDescent="0.2">
      <c r="A38" s="6" t="s">
        <v>19</v>
      </c>
      <c r="B38" s="20">
        <f ca="1">TODAY()</f>
        <v>44006</v>
      </c>
      <c r="C38" s="6"/>
      <c r="D38" s="6"/>
      <c r="E38" s="6"/>
      <c r="F38" s="6"/>
      <c r="G38" s="6"/>
      <c r="H38" s="6"/>
      <c r="I38" s="6"/>
      <c r="J38" s="6"/>
      <c r="K38" s="6"/>
      <c r="L38" s="6"/>
      <c r="M38" s="6"/>
      <c r="N38" s="6"/>
      <c r="O38" s="6"/>
      <c r="P38" s="6"/>
      <c r="Q38" s="6"/>
      <c r="R38" s="6"/>
      <c r="S38" s="6"/>
      <c r="T38" s="6"/>
      <c r="U38" s="6"/>
    </row>
    <row r="39" spans="1:21" x14ac:dyDescent="0.2">
      <c r="A39" s="6" t="s">
        <v>20</v>
      </c>
      <c r="B39" s="20">
        <v>44012</v>
      </c>
      <c r="C39" s="6">
        <f>DAY(B39)</f>
        <v>30</v>
      </c>
      <c r="D39" s="6">
        <f>MONTH(B39)</f>
        <v>6</v>
      </c>
      <c r="E39" s="6">
        <f>YEAR(B39)</f>
        <v>2020</v>
      </c>
      <c r="F39" s="6"/>
      <c r="G39" s="6"/>
      <c r="H39" s="6"/>
      <c r="I39" s="6"/>
      <c r="J39" s="6"/>
      <c r="K39" s="6"/>
      <c r="L39" s="6"/>
      <c r="M39" s="6"/>
      <c r="N39" s="6"/>
      <c r="O39" s="6"/>
      <c r="P39" s="6"/>
      <c r="Q39" s="6"/>
      <c r="R39" s="6"/>
      <c r="S39" s="6"/>
      <c r="T39" s="6"/>
      <c r="U39" s="6"/>
    </row>
    <row r="40" spans="1:21" x14ac:dyDescent="0.2">
      <c r="A40" s="6"/>
      <c r="B40" s="6"/>
      <c r="C40" s="6"/>
      <c r="D40" s="6"/>
      <c r="E40" s="6"/>
      <c r="F40" s="6"/>
      <c r="G40" s="6"/>
      <c r="H40" s="6"/>
      <c r="I40" s="6"/>
      <c r="J40" s="6"/>
      <c r="K40" s="6"/>
      <c r="L40" s="6"/>
      <c r="M40" s="6"/>
      <c r="N40" s="6"/>
      <c r="O40" s="6"/>
      <c r="P40" s="6"/>
      <c r="Q40" s="6"/>
      <c r="R40" s="6"/>
      <c r="S40" s="6"/>
      <c r="T40" s="6"/>
      <c r="U40" s="6"/>
    </row>
    <row r="41" spans="1:21" x14ac:dyDescent="0.2">
      <c r="A41" s="6" t="s">
        <v>21</v>
      </c>
      <c r="B41" s="8">
        <f ca="1">IF(B38-B39&gt;0,1,0)</f>
        <v>0</v>
      </c>
      <c r="C41" s="6"/>
      <c r="D41" s="6"/>
      <c r="E41" s="6"/>
      <c r="F41" s="6"/>
      <c r="G41" s="6"/>
      <c r="H41" s="6"/>
      <c r="I41" s="6"/>
      <c r="J41" s="6"/>
      <c r="K41" s="6"/>
      <c r="L41" s="6"/>
      <c r="M41" s="6"/>
      <c r="N41" s="6"/>
      <c r="O41" s="6"/>
      <c r="P41" s="6"/>
      <c r="Q41" s="6"/>
      <c r="R41" s="6"/>
      <c r="S41" s="6"/>
      <c r="T41" s="6"/>
      <c r="U41" s="6"/>
    </row>
    <row r="42" spans="1:21" x14ac:dyDescent="0.2">
      <c r="A42" s="6"/>
      <c r="B42" s="6"/>
      <c r="C42" s="6"/>
      <c r="D42" s="6"/>
      <c r="E42" s="6"/>
      <c r="F42" s="6"/>
      <c r="G42" s="6"/>
      <c r="H42" s="6"/>
      <c r="I42" s="6"/>
      <c r="J42" s="6"/>
      <c r="K42" s="6"/>
      <c r="L42" s="6"/>
      <c r="M42" s="6"/>
      <c r="N42" s="6"/>
      <c r="O42" s="6"/>
      <c r="P42" s="6"/>
      <c r="Q42" s="6"/>
      <c r="R42" s="6"/>
      <c r="S42" s="6"/>
      <c r="T42" s="6"/>
      <c r="U42" s="6"/>
    </row>
    <row r="43" spans="1:21" x14ac:dyDescent="0.2">
      <c r="A43" s="6"/>
      <c r="B43" s="6"/>
      <c r="C43" s="6"/>
      <c r="D43" s="6"/>
      <c r="E43" s="6"/>
      <c r="F43" s="6"/>
      <c r="G43" s="6"/>
      <c r="H43" s="6"/>
      <c r="I43" s="6"/>
      <c r="J43" s="6"/>
      <c r="K43" s="6"/>
      <c r="L43" s="6"/>
      <c r="M43" s="6"/>
      <c r="N43" s="6"/>
      <c r="O43" s="6"/>
      <c r="P43" s="6"/>
      <c r="Q43" s="6"/>
      <c r="R43" s="6"/>
      <c r="S43" s="6"/>
      <c r="T43" s="6"/>
      <c r="U43" s="6"/>
    </row>
    <row r="44" spans="1:21" x14ac:dyDescent="0.2">
      <c r="A44" s="6"/>
      <c r="B44" s="6"/>
      <c r="C44" s="6"/>
      <c r="D44" s="6"/>
      <c r="E44" s="6"/>
      <c r="F44" s="6"/>
      <c r="G44" s="6"/>
      <c r="H44" s="6"/>
      <c r="I44" s="6"/>
      <c r="J44" s="6"/>
      <c r="K44" s="6"/>
      <c r="L44" s="6"/>
      <c r="M44" s="6"/>
      <c r="N44" s="6"/>
      <c r="O44" s="6"/>
      <c r="P44" s="6"/>
      <c r="Q44" s="6"/>
      <c r="R44" s="6"/>
      <c r="S44" s="6"/>
      <c r="T44" s="6"/>
      <c r="U44" s="6"/>
    </row>
    <row r="45" spans="1:21" x14ac:dyDescent="0.2">
      <c r="A45" s="6"/>
      <c r="B45" s="6"/>
      <c r="C45" s="6"/>
      <c r="D45" s="6"/>
      <c r="E45" s="6"/>
      <c r="F45" s="6"/>
      <c r="G45" s="6"/>
      <c r="H45" s="6"/>
      <c r="I45" s="6"/>
      <c r="J45" s="6"/>
      <c r="K45" s="6"/>
      <c r="L45" s="6"/>
      <c r="M45" s="6"/>
      <c r="N45" s="6"/>
      <c r="O45" s="6"/>
      <c r="P45" s="6"/>
      <c r="Q45" s="6"/>
      <c r="R45" s="6"/>
      <c r="S45" s="6"/>
      <c r="T45" s="6"/>
      <c r="U45" s="6"/>
    </row>
    <row r="46" spans="1:21" x14ac:dyDescent="0.2">
      <c r="A46" s="6"/>
      <c r="B46" s="6"/>
      <c r="C46" s="6"/>
      <c r="D46" s="6"/>
      <c r="E46" s="6"/>
      <c r="F46" s="6"/>
      <c r="G46" s="6"/>
      <c r="H46" s="6"/>
      <c r="I46" s="6"/>
      <c r="J46" s="6"/>
      <c r="K46" s="6"/>
      <c r="L46" s="6"/>
      <c r="M46" s="6"/>
      <c r="N46" s="6"/>
      <c r="O46" s="6"/>
      <c r="P46" s="6"/>
      <c r="Q46" s="6"/>
      <c r="R46" s="6"/>
      <c r="S46" s="6"/>
      <c r="T46" s="6"/>
      <c r="U46" s="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4</vt:i4>
      </vt:variant>
    </vt:vector>
  </HeadingPairs>
  <TitlesOfParts>
    <vt:vector size="6" baseType="lpstr">
      <vt:lpstr>תחשיב תמחיר לעסק עם אדם יחיד</vt:lpstr>
      <vt:lpstr>גיליון2</vt:lpstr>
      <vt:lpstr>DAY</vt:lpstr>
      <vt:lpstr>Month</vt:lpstr>
      <vt:lpstr>'תחשיב תמחיר לעסק עם אדם יחיד'!WPrint_Area_W</vt:lpstr>
      <vt:lpstr>YEAR</vt:lpstr>
    </vt:vector>
  </TitlesOfParts>
  <Company>Giganet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keren shaki</dc:creator>
  <cp:lastModifiedBy>Osher Kedar</cp:lastModifiedBy>
  <cp:lastPrinted>2019-12-24T17:41:42Z</cp:lastPrinted>
  <dcterms:created xsi:type="dcterms:W3CDTF">2019-11-14T09:25:13Z</dcterms:created>
  <dcterms:modified xsi:type="dcterms:W3CDTF">2020-06-24T09:48:24Z</dcterms:modified>
</cp:coreProperties>
</file>